
<file path=[Content_Types].xml><?xml version="1.0" encoding="utf-8"?>
<Types xmlns="http://schemas.openxmlformats.org/package/2006/content-types">
  <Default Extension="bin" ContentType="application/vnd.openxmlformats-officedocument.oleObject"/>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Edición Planeta\CN_11_10_CO\CN_11_10_CO_Rev exp\"/>
    </mc:Choice>
  </mc:AlternateContent>
  <bookViews>
    <workbookView xWindow="405" yWindow="60" windowWidth="33405" windowHeight="1573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23" i="1" l="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A31" i="1"/>
  <c r="A32" i="1"/>
  <c r="A33" i="1"/>
  <c r="A34" i="1"/>
  <c r="A35" i="1"/>
  <c r="A36" i="1"/>
  <c r="A37" i="1"/>
  <c r="A38" i="1"/>
  <c r="A39"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 i="1"/>
  <c r="H21" i="2"/>
  <c r="I21" i="2"/>
  <c r="J21" i="2"/>
  <c r="K45"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 i="1"/>
  <c r="C11" i="1"/>
  <c r="C12" i="1"/>
  <c r="C13" i="1"/>
  <c r="C14" i="1"/>
  <c r="C15" i="1"/>
  <c r="C16" i="1"/>
  <c r="C17" i="1"/>
  <c r="C18" i="1"/>
  <c r="C19" i="1"/>
  <c r="C20" i="1"/>
  <c r="C21" i="1"/>
  <c r="C22" i="1"/>
  <c r="C10" i="1"/>
  <c r="F5" i="1"/>
  <c r="G10" i="1"/>
</calcChain>
</file>

<file path=xl/sharedStrings.xml><?xml version="1.0" encoding="utf-8"?>
<sst xmlns="http://schemas.openxmlformats.org/spreadsheetml/2006/main" count="318" uniqueCount="198">
  <si>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</si>
  <si>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</si>
  <si>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</si>
  <si>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</si>
  <si>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</si>
  <si>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</si>
  <si>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</si>
  <si>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</si>
  <si>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</si>
  <si>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</si>
  <si>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</si>
  <si>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</si>
  <si>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</si>
  <si>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</si>
  <si>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</si>
  <si>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</si>
  <si>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</si>
  <si>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</si>
  <si>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</si>
  <si>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</si>
  <si>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</si>
  <si>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</si>
  <si>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</si>
  <si>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</si>
  <si>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</si>
  <si>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</si>
  <si>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</si>
  <si>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</si>
  <si>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</si>
  <si>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</si>
  <si>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</si>
  <si>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</si>
  <si>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</si>
  <si>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</si>
  <si>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</si>
  <si>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</si>
  <si>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</si>
  <si>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</si>
  <si>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</si>
  <si>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</si>
  <si>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</si>
  <si>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</si>
  <si>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</si>
  <si>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</si>
  <si>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</si>
  <si>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</si>
  <si>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</si>
  <si>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</si>
  <si>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</si>
  <si>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</si>
  <si>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</si>
  <si>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</si>
  <si>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</si>
  <si>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</si>
  <si>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</si>
  <si>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</si>
  <si>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</si>
  <si>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</si>
  <si>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</si>
  <si>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</si>
  <si>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</si>
  <si>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</si>
  <si>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</si>
  <si>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</si>
  <si>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</si>
  <si>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</si>
  <si>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</si>
  <si>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</si>
  <si>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</si>
  <si>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</si>
  <si>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</si>
  <si>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</si>
  <si>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</si>
  <si>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</si>
  <si>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</si>
  <si>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</si>
  <si>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</si>
  <si>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</si>
  <si>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</si>
  <si>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</si>
  <si>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</si>
  <si>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</si>
  <si>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</si>
  <si>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</si>
  <si>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</si>
  <si>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</si>
  <si>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</si>
  <si>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</si>
  <si>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</si>
  <si>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</si>
  <si>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</si>
  <si>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</si>
  <si>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</si>
  <si>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</si>
  <si>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</si>
  <si>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</si>
  <si>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</si>
  <si>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</si>
  <si>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</si>
  <si>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</si>
  <si>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</si>
  <si>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</si>
  <si>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</si>
  <si>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</si>
  <si>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</si>
  <si>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</si>
  <si>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</si>
  <si>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</si>
  <si>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</si>
  <si>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</si>
  <si>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</si>
  <si>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</si>
  <si>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</si>
  <si>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</si>
  <si>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</si>
  <si>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</si>
  <si>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</si>
  <si>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</si>
  <si>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</si>
  <si>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</si>
  <si>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</si>
  <si>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</si>
  <si>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</si>
  <si>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</si>
  <si>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</si>
  <si>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</si>
  <si>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</si>
  <si>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</si>
  <si>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</si>
  <si>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</si>
  <si>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</si>
  <si>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</si>
  <si>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</si>
  <si>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</si>
  <si>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</si>
  <si>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</si>
  <si>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</si>
  <si>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</si>
  <si>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</si>
  <si>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</si>
  <si>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</si>
  <si>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</si>
  <si>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</si>
  <si>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</si>
  <si>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</si>
  <si>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 xml:space="preserve">La química orgánica y el carbono </t>
  </si>
  <si>
    <t>Lyz Marcela Bernal Gómez</t>
  </si>
  <si>
    <t>Cuaderno de Estudio</t>
  </si>
  <si>
    <t>CN_11_10_CO</t>
  </si>
  <si>
    <t>Ver descripción y observaciones                          https://www.flickr.com/photos/r0sita/2720834255/in/photolist-91jy9q-59qZer-4hwaHE-7WyckT-8M8cSS-rh76hy-527LNM/</t>
  </si>
  <si>
    <t>Ilustración</t>
  </si>
  <si>
    <t>Se solicita que se realice la ilustración similar a la que se deja en imagen guía. La fotografía de las aspirinas se saco de la dirección relacionada (buscada con creative commons). De uno de los comprimidos debe salir un zoom donde se encuentra la fórmula del ácido acetilsalicilico (relacionada en la imagen).Por favor tener en cuenta los dobles enlaces, los subíndices  y en anillo aromático (hexagono con circunferencia adentro)</t>
  </si>
  <si>
    <t>IMG10</t>
  </si>
  <si>
    <t>IMG11</t>
  </si>
  <si>
    <t>IMG12</t>
  </si>
  <si>
    <t>IMG13</t>
  </si>
  <si>
    <t>IMG14</t>
  </si>
  <si>
    <t>IMG15</t>
  </si>
  <si>
    <t>IMG16</t>
  </si>
  <si>
    <t>IMG17</t>
  </si>
  <si>
    <t>IMG18</t>
  </si>
  <si>
    <t>IMG19</t>
  </si>
  <si>
    <t>IMG20</t>
  </si>
  <si>
    <t>Código Shutterstock  176865173</t>
  </si>
  <si>
    <t>Horizontal</t>
  </si>
  <si>
    <t>Código Shutterstock 126116777</t>
  </si>
  <si>
    <t>Fotografía</t>
  </si>
  <si>
    <t>Se solicita que se realice la ilustración similar a la que se deja en imagen guía. La fotografía de las bebidas alcohólicas es de Shutterstock (código relacionado). De la botella de vino debe salir un zoom, es este se debe ubicar la estructura del etanol (relacionada en la imagen guía). La estructura se tiene que evidenciar.</t>
  </si>
  <si>
    <t>Código Shutterstock 54212218</t>
  </si>
  <si>
    <t>4° ESO/Física y química/La química orgánica/La química del carbono/el ciclo del carbono</t>
  </si>
  <si>
    <t>Códigos Shutterstock 94692352 (imagen izquierda) 172427468 (imagen derecha)</t>
  </si>
  <si>
    <t>Ilustrar como imagen guía. Son dos fotografías de Shutterstock, pero se deben unificar. Fullereno (imagen izquierda) y nanotubo de carbono (imagen derecha)</t>
  </si>
  <si>
    <t>Código Shutterstock 130864223</t>
  </si>
  <si>
    <t>Las imágnes se tomaron de: http://www7.uc.cl/sw_educ/qda1106/CAP3/3C/3C2/ No están libres de derechos</t>
  </si>
  <si>
    <r>
      <t xml:space="preserve">Ilustrar como se deja en imagen guía. Las imágenes no están libres de derechos (se relaciona link). En la primera fila se solicita que la esfera que se encuentra en el plano 3D tenga color azul.  Las otras tres figuras (lóbulos) que se encuentra en planos 3D son de color amarillo.  En la segunda fila todas las figuras en los planos 3D deben ser de color verde (producto de la combinación de los colores amarillo y azul) Se debe evidenciar en líneas discontinuas la figura de un tetraédro y marcar el ángulo . Las letras que se encuentran en cada lóbulo es </t>
    </r>
    <r>
      <rPr>
        <i/>
        <sz val="10"/>
        <color rgb="FF000000"/>
        <rFont val="Century Gothic"/>
        <family val="2"/>
      </rPr>
      <t>sp</t>
    </r>
    <r>
      <rPr>
        <i/>
        <vertAlign val="superscript"/>
        <sz val="10"/>
        <color rgb="FF000000"/>
        <rFont val="Century Gothic"/>
        <family val="2"/>
      </rPr>
      <t>3</t>
    </r>
    <r>
      <rPr>
        <i/>
        <sz val="10"/>
        <color rgb="FF000000"/>
        <rFont val="Century Gothic"/>
        <family val="2"/>
      </rPr>
      <t xml:space="preserve"> </t>
    </r>
    <r>
      <rPr>
        <sz val="10"/>
        <color rgb="FF000000"/>
        <rFont val="Century Gothic"/>
        <family val="2"/>
      </rPr>
      <t>(cursiva)</t>
    </r>
  </si>
  <si>
    <r>
      <t xml:space="preserve">Ilustrar como se deja en imagen guía. Las imágenes no están libres de derechos (se relaciona link). En la primera fila se solicita que la esfera que se encuentra en el plano 3D tenga color azul.  Las otras dos figuras (lóbulos) que se encuentra en un plano 3D  son de color amarillo.  En la segunda fila todas las figuras en los planos 3D deben ser de color verde (producto de la combinación de los colores amarillo y azul) Se debe marcar el ángulo . Las letras que se encuentran en cada lóbulo es </t>
    </r>
    <r>
      <rPr>
        <i/>
        <sz val="10"/>
        <color rgb="FF000000"/>
        <rFont val="Century Gothic"/>
        <family val="2"/>
      </rPr>
      <t>sp</t>
    </r>
    <r>
      <rPr>
        <i/>
        <vertAlign val="superscript"/>
        <sz val="10"/>
        <color rgb="FF000000"/>
        <rFont val="Century Gothic"/>
        <family val="2"/>
      </rPr>
      <t>2</t>
    </r>
    <r>
      <rPr>
        <i/>
        <sz val="10"/>
        <color rgb="FF000000"/>
        <rFont val="Century Gothic"/>
        <family val="2"/>
      </rPr>
      <t xml:space="preserve"> </t>
    </r>
    <r>
      <rPr>
        <sz val="10"/>
        <color rgb="FF000000"/>
        <rFont val="Century Gothic"/>
        <family val="2"/>
      </rPr>
      <t>(cursiva)</t>
    </r>
  </si>
  <si>
    <r>
      <t xml:space="preserve">Ilustrar como se deja en imagen guía. Las imágenes no están libres de derechos (se relaciona link). En la primera fila se solicita que la esfera que se encuentra en el plano 3D tenga color azul.  Las otra figura (lóbulo) que se encuentra en un plano 3D es de color amarillo.  En la segunda fila todas las figuras en los planos 3D deben ser de color verde (producto de la combinación de los colores amarillo y azul) Se debe marcar el ángulo . Las letras que se encuentran en cada lóbulo es </t>
    </r>
    <r>
      <rPr>
        <i/>
        <sz val="10"/>
        <color rgb="FF000000"/>
        <rFont val="Century Gothic"/>
        <family val="2"/>
      </rPr>
      <t xml:space="preserve">sp </t>
    </r>
    <r>
      <rPr>
        <sz val="10"/>
        <color rgb="FF000000"/>
        <rFont val="Century Gothic"/>
        <family val="2"/>
      </rPr>
      <t>(cursiva)</t>
    </r>
  </si>
  <si>
    <t>Ver descripción y observación</t>
  </si>
  <si>
    <t xml:space="preserve">Ilustrar como se deja en imagen guía. La letras C y H son mayúsculas. Los símbolos sigmas deben ser de color rojo, y los pi  de color azul. </t>
  </si>
  <si>
    <t>Ilustrar como se deja en imagen guía. Las letras H y C son mayúsculas. Las líneas no deben tocar las letras y deben estar centradas</t>
  </si>
  <si>
    <t>Ilustrar como la imagen guía. Las letras C son mayúsculas. Las líneas no deben tocar las letras y deben estar centradas</t>
  </si>
  <si>
    <t>4°ESO/Física y química/La química orgánica/Los grupos funcionales/</t>
  </si>
  <si>
    <t>IMG21</t>
  </si>
  <si>
    <t>Ilustrar  como se deja en imagen guía. Por favor tener encuenta los subíndices, las letras C,H y O son mayúsculas. Las líneas deben estar centradas y no tocar las letras.</t>
  </si>
  <si>
    <t xml:space="preserve">Ilustrar  como se deja en imagen guía. Por favor tener encuenta los subíndices, las letras C y H son mayúsculas. Las líneas deben estar centradas y no tocar las letras.Los textos que aparecen debajo son: Butano y 2-metilpropano. </t>
  </si>
  <si>
    <t>Ilustrar  como se deja en imagen guía. Por favor tener encuenta los subíndices, las letras C y H son mayúsculas. Las líneas deben estar centradas y no tocar las letras.</t>
  </si>
  <si>
    <t>4 ESO/Física y química/la química orgánica/los isómeros/</t>
  </si>
  <si>
    <t>Código shutterstock 106610414</t>
  </si>
  <si>
    <t>Realizar montaje diamantes a la izquierda grafito a la derecha</t>
  </si>
  <si>
    <t xml:space="preserve">Código shutterstock 54905776 diamante 
56068858 grafito
</t>
  </si>
  <si>
    <t>IMG02</t>
  </si>
  <si>
    <t>IMG03</t>
  </si>
  <si>
    <t>IMG04</t>
  </si>
  <si>
    <t>IMG05</t>
  </si>
  <si>
    <t>IMG06</t>
  </si>
  <si>
    <t>IMG07</t>
  </si>
  <si>
    <t>IMG08</t>
  </si>
  <si>
    <t>IMG09</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</si>
</sst>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5"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theme="1"/>
      <name val="Century Gothic"/>
      <family val="2"/>
    </font>
    <font>
      <i/>
      <sz val="10"/>
      <color rgb="FF000000"/>
      <name val="Century Gothic"/>
      <family val="2"/>
    </font>
    <font>
      <i/>
      <vertAlign val="superscript"/>
      <sz val="10"/>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s>
  <cellStyleXfs count="53">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xf numFmtId="0" fontId="5" fillId="0" borderId="0" applyNumberFormat="0" applyFill="0" applyBorder="0" applyAlignment="0" applyProtection="0"/>
  </cellStyleXfs>
  <cellXfs count="106">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7" fillId="0" borderId="5" xfId="0" applyFont="1" applyBorder="1" applyAlignment="1">
      <alignment vertical="center" wrapText="1"/>
    </xf>
    <xf numFmtId="0" fontId="3" fillId="5" borderId="13" xfId="0" applyFont="1" applyFill="1" applyBorder="1" applyAlignment="1">
      <alignment horizontal="center" vertical="center"/>
    </xf>
    <xf numFmtId="0" fontId="8" fillId="0" borderId="5" xfId="0" applyFont="1" applyBorder="1" applyAlignment="1">
      <alignment wrapText="1"/>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4" fillId="0" borderId="0" xfId="0" applyFont="1" applyBorder="1"/>
    <xf numFmtId="0" fontId="14" fillId="0" borderId="5" xfId="0" applyFont="1" applyBorder="1"/>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Fill="1" applyBorder="1" applyAlignment="1">
      <alignment vertical="center"/>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22" fillId="0" borderId="0" xfId="0" applyFont="1" applyAlignment="1">
      <alignment horizontal="left" vertical="center" wrapText="1"/>
    </xf>
    <xf numFmtId="0" fontId="7" fillId="0" borderId="5" xfId="0" applyFont="1" applyBorder="1" applyAlignment="1">
      <alignment vertical="top" wrapText="1"/>
    </xf>
    <xf numFmtId="0" fontId="6" fillId="0" borderId="5" xfId="0" applyFont="1" applyBorder="1" applyAlignment="1">
      <alignment vertical="top"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lignment horizontal="center"/>
    </xf>
    <xf numFmtId="164" fontId="9" fillId="0" borderId="26" xfId="0" applyNumberFormat="1" applyFont="1" applyBorder="1" applyAlignment="1">
      <alignment horizontal="center"/>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7" borderId="0" xfId="0" applyFont="1" applyFill="1" applyAlignment="1">
      <alignment horizontal="center" vertical="center" wrapText="1"/>
    </xf>
    <xf numFmtId="0" fontId="15" fillId="8" borderId="0" xfId="0" applyFont="1" applyFill="1" applyAlignment="1">
      <alignment horizontal="center" vertical="center" wrapText="1"/>
    </xf>
  </cellXfs>
  <cellStyles count="53">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Hipervínculo visitado" xfId="51" builtinId="9" hidden="1"/>
    <cellStyle name="Hipervínculo visitado" xfId="52"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jpeg"/><Relationship Id="rId18" Type="http://schemas.openxmlformats.org/officeDocument/2006/relationships/image" Target="../media/image22.jpeg"/><Relationship Id="rId3" Type="http://schemas.openxmlformats.org/officeDocument/2006/relationships/image" Target="../media/image7.png"/><Relationship Id="rId7" Type="http://schemas.openxmlformats.org/officeDocument/2006/relationships/image" Target="../media/image11.jpeg"/><Relationship Id="rId12" Type="http://schemas.openxmlformats.org/officeDocument/2006/relationships/image" Target="../media/image16.jpeg"/><Relationship Id="rId17" Type="http://schemas.openxmlformats.org/officeDocument/2006/relationships/image" Target="../media/image21.jpeg"/><Relationship Id="rId2" Type="http://schemas.openxmlformats.org/officeDocument/2006/relationships/image" Target="http://upload.wikimedia.org/wikipedia/it/4/43/Aspirina_struttura.PNG" TargetMode="External"/><Relationship Id="rId16" Type="http://schemas.openxmlformats.org/officeDocument/2006/relationships/image" Target="../media/image20.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15.jpeg"/><Relationship Id="rId5" Type="http://schemas.openxmlformats.org/officeDocument/2006/relationships/image" Target="../media/image9.jpeg"/><Relationship Id="rId15" Type="http://schemas.openxmlformats.org/officeDocument/2006/relationships/image" Target="../media/image19.png"/><Relationship Id="rId10" Type="http://schemas.openxmlformats.org/officeDocument/2006/relationships/image" Target="../media/image14.jpeg"/><Relationship Id="rId19" Type="http://schemas.openxmlformats.org/officeDocument/2006/relationships/image" Target="../media/image23.png"/><Relationship Id="rId4" Type="http://schemas.openxmlformats.org/officeDocument/2006/relationships/image" Target="../media/image8.jpeg"/><Relationship Id="rId9" Type="http://schemas.openxmlformats.org/officeDocument/2006/relationships/image" Target="../media/image13.jpeg"/><Relationship Id="rId14" Type="http://schemas.openxmlformats.org/officeDocument/2006/relationships/image" Target="../media/image18.jpe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9</xdr:col>
      <xdr:colOff>468312</xdr:colOff>
      <xdr:row>9</xdr:row>
      <xdr:rowOff>23812</xdr:rowOff>
    </xdr:from>
    <xdr:to>
      <xdr:col>9</xdr:col>
      <xdr:colOff>2579688</xdr:colOff>
      <xdr:row>9</xdr:row>
      <xdr:rowOff>1571625</xdr:rowOff>
    </xdr:to>
    <xdr:grpSp>
      <xdr:nvGrpSpPr>
        <xdr:cNvPr id="2050" name="Group 2"/>
        <xdr:cNvGrpSpPr>
          <a:grpSpLocks/>
        </xdr:cNvGrpSpPr>
      </xdr:nvGrpSpPr>
      <xdr:grpSpPr bwMode="auto">
        <a:xfrm>
          <a:off x="15108237" y="1995487"/>
          <a:ext cx="2111376" cy="1547813"/>
          <a:chOff x="5164" y="10226"/>
          <a:chExt cx="5186" cy="3315"/>
        </a:xfrm>
      </xdr:grpSpPr>
      <xdr:pic>
        <xdr:nvPicPr>
          <xdr:cNvPr id="3" name="Imagen 2" descr="File:Aspirina struttura.PNG"/>
          <xdr:cNvPicPr>
            <a:picLocks noChangeAspect="1" noChangeArrowheads="1"/>
          </xdr:cNvPicPr>
        </xdr:nvPicPr>
        <xdr:blipFill>
          <a:blip xmlns:r="http://schemas.openxmlformats.org/officeDocument/2006/relationships" r:embed="rId1" r:link="rId2">
            <a:extLst>
              <a:ext uri="{28A0092B-C50C-407E-A947-70E740481C1C}">
                <a14:useLocalDpi xmlns:a14="http://schemas.microsoft.com/office/drawing/2010/main" val="0"/>
              </a:ext>
            </a:extLst>
          </a:blip>
          <a:srcRect/>
          <a:stretch>
            <a:fillRect/>
          </a:stretch>
        </xdr:blipFill>
        <xdr:spPr bwMode="auto">
          <a:xfrm>
            <a:off x="7901" y="10596"/>
            <a:ext cx="2167" cy="142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pic>
        <xdr:nvPicPr>
          <xdr:cNvPr id="4" name="Imagen 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64" y="11562"/>
            <a:ext cx="2737" cy="1979"/>
          </a:xfrm>
          <a:prstGeom prst="rect">
            <a:avLst/>
          </a:prstGeom>
          <a:noFill/>
          <a:extLst>
            <a:ext uri="{909E8E84-426E-40dd-AFC4-6F175D3DCCD1}">
              <a14:hiddenFill xmlns:a14="http://schemas.microsoft.com/office/drawing/2010/main" xmlns="">
                <a:solidFill>
                  <a:srgbClr val="FFFFFF"/>
                </a:solidFill>
              </a14:hiddenFill>
            </a:ext>
          </a:extLst>
        </xdr:spPr>
      </xdr:pic>
      <xdr:cxnSp macro="">
        <xdr:nvCxnSpPr>
          <xdr:cNvPr id="2053" name="AutoShape 5"/>
          <xdr:cNvCxnSpPr>
            <a:cxnSpLocks noChangeShapeType="1"/>
          </xdr:cNvCxnSpPr>
        </xdr:nvCxnSpPr>
        <xdr:spPr bwMode="auto">
          <a:xfrm flipV="1">
            <a:off x="7065" y="10690"/>
            <a:ext cx="765" cy="1515"/>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xnSp macro="">
        <xdr:nvCxnSpPr>
          <xdr:cNvPr id="2054" name="AutoShape 6"/>
          <xdr:cNvCxnSpPr>
            <a:cxnSpLocks noChangeShapeType="1"/>
          </xdr:cNvCxnSpPr>
        </xdr:nvCxnSpPr>
        <xdr:spPr bwMode="auto">
          <a:xfrm flipV="1">
            <a:off x="7035" y="12101"/>
            <a:ext cx="1725" cy="165"/>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sp macro="" textlink="">
        <xdr:nvSpPr>
          <xdr:cNvPr id="2055" name="Oval 7"/>
          <xdr:cNvSpPr>
            <a:spLocks noChangeArrowheads="1"/>
          </xdr:cNvSpPr>
        </xdr:nvSpPr>
        <xdr:spPr bwMode="auto">
          <a:xfrm>
            <a:off x="7680" y="10226"/>
            <a:ext cx="2670" cy="1890"/>
          </a:xfrm>
          <a:prstGeom prst="ellipse">
            <a:avLst/>
          </a:prstGeom>
          <a:noFill/>
          <a:ln w="9525">
            <a:solidFill>
              <a:srgbClr val="000000"/>
            </a:solidFill>
            <a:round/>
            <a:headEnd/>
            <a:tailEnd/>
          </a:ln>
          <a:extLst>
            <a:ext uri="{909E8E84-426E-40dd-AFC4-6F175D3DCCD1}">
              <a14:hiddenFill xmlns:a14="http://schemas.microsoft.com/office/drawing/2010/main" xmlns="">
                <a:solidFill>
                  <a:srgbClr val="FFFFFF"/>
                </a:solidFill>
              </a14:hiddenFill>
            </a:ext>
          </a:extLst>
        </xdr:spPr>
      </xdr:sp>
    </xdr:grpSp>
    <xdr:clientData/>
  </xdr:twoCellAnchor>
  <xdr:twoCellAnchor>
    <xdr:from>
      <xdr:col>9</xdr:col>
      <xdr:colOff>333375</xdr:colOff>
      <xdr:row>10</xdr:row>
      <xdr:rowOff>200025</xdr:rowOff>
    </xdr:from>
    <xdr:to>
      <xdr:col>9</xdr:col>
      <xdr:colOff>2143125</xdr:colOff>
      <xdr:row>10</xdr:row>
      <xdr:rowOff>1476375</xdr:rowOff>
    </xdr:to>
    <xdr:pic>
      <xdr:nvPicPr>
        <xdr:cNvPr id="8" name="Imagen 8" descr="http://thumb101.shutterstock.com/display_pic_with_logo/1018532/176865173/stock-photo-fertilizer-giving-chemical-urea-fertilizer-to-young-plant-over-green-background-176865173.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992350" y="4572000"/>
          <a:ext cx="1809750" cy="127635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9</xdr:col>
      <xdr:colOff>28575</xdr:colOff>
      <xdr:row>11</xdr:row>
      <xdr:rowOff>558374</xdr:rowOff>
    </xdr:from>
    <xdr:to>
      <xdr:col>9</xdr:col>
      <xdr:colOff>1971675</xdr:colOff>
      <xdr:row>11</xdr:row>
      <xdr:rowOff>2009775</xdr:rowOff>
    </xdr:to>
    <xdr:pic>
      <xdr:nvPicPr>
        <xdr:cNvPr id="10" name="Imagen 9" descr="stock-photo-composition-with-bottles-of-assorted-alcoholic-products-isolated-on-white-126116777"/>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687550" y="6663899"/>
          <a:ext cx="1943100" cy="1451401"/>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9</xdr:col>
      <xdr:colOff>438150</xdr:colOff>
      <xdr:row>11</xdr:row>
      <xdr:rowOff>304800</xdr:rowOff>
    </xdr:from>
    <xdr:to>
      <xdr:col>9</xdr:col>
      <xdr:colOff>2171700</xdr:colOff>
      <xdr:row>11</xdr:row>
      <xdr:rowOff>1162050</xdr:rowOff>
    </xdr:to>
    <xdr:grpSp>
      <xdr:nvGrpSpPr>
        <xdr:cNvPr id="3077" name="Group 5"/>
        <xdr:cNvGrpSpPr>
          <a:grpSpLocks/>
        </xdr:cNvGrpSpPr>
      </xdr:nvGrpSpPr>
      <xdr:grpSpPr bwMode="auto">
        <a:xfrm>
          <a:off x="15078075" y="6410325"/>
          <a:ext cx="1733550" cy="857250"/>
          <a:chOff x="5130" y="8251"/>
          <a:chExt cx="3749" cy="1916"/>
        </a:xfrm>
      </xdr:grpSpPr>
      <xdr:cxnSp macro="">
        <xdr:nvCxnSpPr>
          <xdr:cNvPr id="3078" name="AutoShape 6"/>
          <xdr:cNvCxnSpPr>
            <a:cxnSpLocks noChangeShapeType="1"/>
          </xdr:cNvCxnSpPr>
        </xdr:nvCxnSpPr>
        <xdr:spPr bwMode="auto">
          <a:xfrm flipH="1">
            <a:off x="5130" y="8476"/>
            <a:ext cx="1935" cy="132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grpSp>
        <xdr:nvGrpSpPr>
          <xdr:cNvPr id="3079" name="Group 7"/>
          <xdr:cNvGrpSpPr>
            <a:grpSpLocks/>
          </xdr:cNvGrpSpPr>
        </xdr:nvGrpSpPr>
        <xdr:grpSpPr bwMode="auto">
          <a:xfrm>
            <a:off x="5191" y="8251"/>
            <a:ext cx="3688" cy="1916"/>
            <a:chOff x="5221" y="8401"/>
            <a:chExt cx="3688" cy="1916"/>
          </a:xfrm>
        </xdr:grpSpPr>
        <xdr:pic>
          <xdr:nvPicPr>
            <xdr:cNvPr id="14" name="Imagen 7" descr="File:Ethanol-structure.sv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816" y="8540"/>
              <a:ext cx="2070" cy="118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sp macro="" textlink="">
          <xdr:nvSpPr>
            <xdr:cNvPr id="3081" name="Oval 9"/>
            <xdr:cNvSpPr>
              <a:spLocks noChangeArrowheads="1"/>
            </xdr:cNvSpPr>
          </xdr:nvSpPr>
          <xdr:spPr bwMode="auto">
            <a:xfrm>
              <a:off x="6674" y="8401"/>
              <a:ext cx="2235" cy="1905"/>
            </a:xfrm>
            <a:prstGeom prst="ellipse">
              <a:avLst/>
            </a:prstGeom>
            <a:noFill/>
            <a:ln w="9525">
              <a:solidFill>
                <a:srgbClr val="000000"/>
              </a:solidFill>
              <a:round/>
              <a:headEnd/>
              <a:tailEnd/>
            </a:ln>
            <a:extLst>
              <a:ext uri="{909E8E84-426E-40dd-AFC4-6F175D3DCCD1}">
                <a14:hiddenFill xmlns:a14="http://schemas.microsoft.com/office/drawing/2010/main" xmlns="">
                  <a:solidFill>
                    <a:srgbClr val="FFFFFF"/>
                  </a:solidFill>
                </a14:hiddenFill>
              </a:ext>
            </a:extLst>
          </xdr:spPr>
        </xdr:sp>
        <xdr:cxnSp macro="">
          <xdr:nvCxnSpPr>
            <xdr:cNvPr id="3082" name="AutoShape 10"/>
            <xdr:cNvCxnSpPr>
              <a:cxnSpLocks noChangeShapeType="1"/>
            </xdr:cNvCxnSpPr>
          </xdr:nvCxnSpPr>
          <xdr:spPr bwMode="auto">
            <a:xfrm>
              <a:off x="5221" y="10096"/>
              <a:ext cx="2579" cy="221"/>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grpSp>
    </xdr:grpSp>
    <xdr:clientData/>
  </xdr:twoCellAnchor>
  <xdr:twoCellAnchor>
    <xdr:from>
      <xdr:col>9</xdr:col>
      <xdr:colOff>126010</xdr:colOff>
      <xdr:row>13</xdr:row>
      <xdr:rowOff>3305175</xdr:rowOff>
    </xdr:from>
    <xdr:to>
      <xdr:col>9</xdr:col>
      <xdr:colOff>2571749</xdr:colOff>
      <xdr:row>14</xdr:row>
      <xdr:rowOff>1219200</xdr:rowOff>
    </xdr:to>
    <xdr:pic>
      <xdr:nvPicPr>
        <xdr:cNvPr id="18" name="Imagen 6" descr="http://profesores.aulaplaneta.com/DNNPlayerPackages/Package11350/InfoGuion/cuadernoestudio/images_xml/FQ_10_13_img2_small.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784985" y="11811000"/>
          <a:ext cx="2445739" cy="131445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9</xdr:col>
      <xdr:colOff>342900</xdr:colOff>
      <xdr:row>16</xdr:row>
      <xdr:rowOff>200025</xdr:rowOff>
    </xdr:from>
    <xdr:to>
      <xdr:col>9</xdr:col>
      <xdr:colOff>2486025</xdr:colOff>
      <xdr:row>16</xdr:row>
      <xdr:rowOff>1552575</xdr:rowOff>
    </xdr:to>
    <xdr:pic>
      <xdr:nvPicPr>
        <xdr:cNvPr id="20" name="Imagen 19"/>
        <xdr:cNvPicPr/>
      </xdr:nvPicPr>
      <xdr:blipFill rotWithShape="1">
        <a:blip xmlns:r="http://schemas.openxmlformats.org/officeDocument/2006/relationships" r:embed="rId8"/>
        <a:srcRect l="51934" t="48300" r="19722" b="20607"/>
        <a:stretch/>
      </xdr:blipFill>
      <xdr:spPr bwMode="auto">
        <a:xfrm>
          <a:off x="14982825" y="15754350"/>
          <a:ext cx="2143125" cy="1352550"/>
        </a:xfrm>
        <a:prstGeom prst="rect">
          <a:avLst/>
        </a:prstGeom>
        <a:ln>
          <a:noFill/>
        </a:ln>
        <a:extLst>
          <a:ext uri="{53640926-AAD7-44d8-BBD7-CCE9431645EC}">
            <a14:shadowObscured xmlns:a14="http://schemas.microsoft.com/office/drawing/2010/main" xmlns=""/>
          </a:ext>
        </a:extLst>
      </xdr:spPr>
    </xdr:pic>
    <xdr:clientData/>
  </xdr:twoCellAnchor>
  <xdr:twoCellAnchor>
    <xdr:from>
      <xdr:col>9</xdr:col>
      <xdr:colOff>330942</xdr:colOff>
      <xdr:row>17</xdr:row>
      <xdr:rowOff>85725</xdr:rowOff>
    </xdr:from>
    <xdr:to>
      <xdr:col>9</xdr:col>
      <xdr:colOff>1866900</xdr:colOff>
      <xdr:row>17</xdr:row>
      <xdr:rowOff>1657350</xdr:rowOff>
    </xdr:to>
    <xdr:pic>
      <xdr:nvPicPr>
        <xdr:cNvPr id="21" name="Imagen 1" descr="http://thumb101.shutterstock.com/display_pic_with_logo/1463852/130864223/stock-photo-carbon-atom-on-white-background-130864223.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4989917" y="18564225"/>
          <a:ext cx="1535958" cy="157162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9</xdr:col>
      <xdr:colOff>95250</xdr:colOff>
      <xdr:row>18</xdr:row>
      <xdr:rowOff>9526</xdr:rowOff>
    </xdr:from>
    <xdr:to>
      <xdr:col>9</xdr:col>
      <xdr:colOff>2611831</xdr:colOff>
      <xdr:row>18</xdr:row>
      <xdr:rowOff>942976</xdr:rowOff>
    </xdr:to>
    <xdr:pic>
      <xdr:nvPicPr>
        <xdr:cNvPr id="22" name="Imagen 21" descr="FQ_10_13_img5_small"/>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4754225" y="20173951"/>
          <a:ext cx="2516581" cy="93345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123825</xdr:colOff>
          <xdr:row>20</xdr:row>
          <xdr:rowOff>66675</xdr:rowOff>
        </xdr:from>
        <xdr:to>
          <xdr:col>9</xdr:col>
          <xdr:colOff>2562225</xdr:colOff>
          <xdr:row>20</xdr:row>
          <xdr:rowOff>2447925</xdr:rowOff>
        </xdr:to>
        <xdr:sp macro="" textlink="">
          <xdr:nvSpPr>
            <xdr:cNvPr id="3090" name="Object 18" hidden="1">
              <a:extLst>
                <a:ext uri="{63B3BB69-23CF-44E3-9099-C40C66FF867C}">
                  <a14:compatExt spid="_x0000_s309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104775</xdr:colOff>
          <xdr:row>19</xdr:row>
          <xdr:rowOff>200025</xdr:rowOff>
        </xdr:from>
        <xdr:to>
          <xdr:col>9</xdr:col>
          <xdr:colOff>2581275</xdr:colOff>
          <xdr:row>19</xdr:row>
          <xdr:rowOff>2295525</xdr:rowOff>
        </xdr:to>
        <xdr:sp macro="" textlink="">
          <xdr:nvSpPr>
            <xdr:cNvPr id="3094" name="Object 22" hidden="1">
              <a:extLst>
                <a:ext uri="{63B3BB69-23CF-44E3-9099-C40C66FF867C}">
                  <a14:compatExt spid="_x0000_s309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28575</xdr:colOff>
          <xdr:row>21</xdr:row>
          <xdr:rowOff>104775</xdr:rowOff>
        </xdr:from>
        <xdr:to>
          <xdr:col>9</xdr:col>
          <xdr:colOff>2581275</xdr:colOff>
          <xdr:row>21</xdr:row>
          <xdr:rowOff>2438400</xdr:rowOff>
        </xdr:to>
        <xdr:sp macro="" textlink="">
          <xdr:nvSpPr>
            <xdr:cNvPr id="3100" name="Object 28" hidden="1">
              <a:extLst>
                <a:ext uri="{63B3BB69-23CF-44E3-9099-C40C66FF867C}">
                  <a14:compatExt spid="_x0000_s310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66675</xdr:colOff>
          <xdr:row>22</xdr:row>
          <xdr:rowOff>0</xdr:rowOff>
        </xdr:from>
        <xdr:to>
          <xdr:col>9</xdr:col>
          <xdr:colOff>2590800</xdr:colOff>
          <xdr:row>22</xdr:row>
          <xdr:rowOff>1247775</xdr:rowOff>
        </xdr:to>
        <xdr:sp macro="" textlink="">
          <xdr:nvSpPr>
            <xdr:cNvPr id="3102" name="Object 30" hidden="1">
              <a:extLst>
                <a:ext uri="{63B3BB69-23CF-44E3-9099-C40C66FF867C}">
                  <a14:compatExt spid="_x0000_s310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142321</xdr:colOff>
      <xdr:row>23</xdr:row>
      <xdr:rowOff>171449</xdr:rowOff>
    </xdr:from>
    <xdr:to>
      <xdr:col>9</xdr:col>
      <xdr:colOff>2600324</xdr:colOff>
      <xdr:row>23</xdr:row>
      <xdr:rowOff>1638300</xdr:rowOff>
    </xdr:to>
    <xdr:pic>
      <xdr:nvPicPr>
        <xdr:cNvPr id="33" name="Imagen 32" descr="FQ_10_13_img7_small"/>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4801296" y="30775274"/>
          <a:ext cx="2458003" cy="1466851"/>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9</xdr:col>
      <xdr:colOff>295275</xdr:colOff>
      <xdr:row>24</xdr:row>
      <xdr:rowOff>47625</xdr:rowOff>
    </xdr:from>
    <xdr:to>
      <xdr:col>9</xdr:col>
      <xdr:colOff>2152650</xdr:colOff>
      <xdr:row>24</xdr:row>
      <xdr:rowOff>1125317</xdr:rowOff>
    </xdr:to>
    <xdr:pic>
      <xdr:nvPicPr>
        <xdr:cNvPr id="37" name="Imagen 36" descr="FQ_10_13_img13_small"/>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4954250" y="35728275"/>
          <a:ext cx="1857375" cy="1077692"/>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9</xdr:col>
      <xdr:colOff>114300</xdr:colOff>
      <xdr:row>25</xdr:row>
      <xdr:rowOff>504825</xdr:rowOff>
    </xdr:from>
    <xdr:to>
      <xdr:col>9</xdr:col>
      <xdr:colOff>3438525</xdr:colOff>
      <xdr:row>25</xdr:row>
      <xdr:rowOff>1552575</xdr:rowOff>
    </xdr:to>
    <xdr:pic>
      <xdr:nvPicPr>
        <xdr:cNvPr id="51" name="Imagen 2" descr="C:\Users\LyzMarcela\Downloads\20150331_133855.jp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l="7130" t="19238" r="3244" b="49641"/>
        <a:stretch>
          <a:fillRect/>
        </a:stretch>
      </xdr:blipFill>
      <xdr:spPr bwMode="auto">
        <a:xfrm>
          <a:off x="14773275" y="55054500"/>
          <a:ext cx="3324225" cy="104775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xdr:from>
          <xdr:col>9</xdr:col>
          <xdr:colOff>0</xdr:colOff>
          <xdr:row>26</xdr:row>
          <xdr:rowOff>0</xdr:rowOff>
        </xdr:from>
        <xdr:to>
          <xdr:col>9</xdr:col>
          <xdr:colOff>3362325</xdr:colOff>
          <xdr:row>26</xdr:row>
          <xdr:rowOff>2219325</xdr:rowOff>
        </xdr:to>
        <xdr:sp macro="" textlink="">
          <xdr:nvSpPr>
            <xdr:cNvPr id="3128" name="Object 56" hidden="1">
              <a:extLst>
                <a:ext uri="{63B3BB69-23CF-44E3-9099-C40C66FF867C}">
                  <a14:compatExt spid="_x0000_s312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123825</xdr:colOff>
      <xdr:row>27</xdr:row>
      <xdr:rowOff>180975</xdr:rowOff>
    </xdr:from>
    <xdr:to>
      <xdr:col>9</xdr:col>
      <xdr:colOff>3419475</xdr:colOff>
      <xdr:row>27</xdr:row>
      <xdr:rowOff>1457325</xdr:rowOff>
    </xdr:to>
    <xdr:pic>
      <xdr:nvPicPr>
        <xdr:cNvPr id="53" name="Imagen 52" descr="FQ_10_13_img16_small"/>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4782800" y="59797950"/>
          <a:ext cx="3295650" cy="127635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9</xdr:col>
      <xdr:colOff>28575</xdr:colOff>
      <xdr:row>28</xdr:row>
      <xdr:rowOff>0</xdr:rowOff>
    </xdr:from>
    <xdr:to>
      <xdr:col>9</xdr:col>
      <xdr:colOff>3409950</xdr:colOff>
      <xdr:row>28</xdr:row>
      <xdr:rowOff>1647825</xdr:rowOff>
    </xdr:to>
    <xdr:pic>
      <xdr:nvPicPr>
        <xdr:cNvPr id="54" name="Imagen 14"/>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l="43958" t="66110" r="33299" b="14268"/>
        <a:stretch>
          <a:fillRect/>
        </a:stretch>
      </xdr:blipFill>
      <xdr:spPr bwMode="auto">
        <a:xfrm>
          <a:off x="14687550" y="61521975"/>
          <a:ext cx="3381375" cy="164782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9</xdr:col>
      <xdr:colOff>114300</xdr:colOff>
      <xdr:row>28</xdr:row>
      <xdr:rowOff>1895475</xdr:rowOff>
    </xdr:from>
    <xdr:to>
      <xdr:col>9</xdr:col>
      <xdr:colOff>2762250</xdr:colOff>
      <xdr:row>29</xdr:row>
      <xdr:rowOff>1724025</xdr:rowOff>
    </xdr:to>
    <xdr:pic>
      <xdr:nvPicPr>
        <xdr:cNvPr id="55" name="Imagen 10"/>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4773275" y="64979550"/>
          <a:ext cx="2647950" cy="173355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9</xdr:col>
      <xdr:colOff>238125</xdr:colOff>
      <xdr:row>12</xdr:row>
      <xdr:rowOff>47625</xdr:rowOff>
    </xdr:from>
    <xdr:to>
      <xdr:col>9</xdr:col>
      <xdr:colOff>2247900</xdr:colOff>
      <xdr:row>12</xdr:row>
      <xdr:rowOff>1685925</xdr:rowOff>
    </xdr:to>
    <xdr:pic>
      <xdr:nvPicPr>
        <xdr:cNvPr id="56" name="Imagen 55" descr="stock-photo-food-pyramid-turn-into-pie-chart-against-white-background-54212218"/>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4897100" y="8210550"/>
          <a:ext cx="2009775" cy="163830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9</xdr:col>
      <xdr:colOff>666750</xdr:colOff>
      <xdr:row>13</xdr:row>
      <xdr:rowOff>66675</xdr:rowOff>
    </xdr:from>
    <xdr:to>
      <xdr:col>9</xdr:col>
      <xdr:colOff>3000375</xdr:colOff>
      <xdr:row>13</xdr:row>
      <xdr:rowOff>1724025</xdr:rowOff>
    </xdr:to>
    <xdr:pic>
      <xdr:nvPicPr>
        <xdr:cNvPr id="46" name="Imagen 45" descr="Supersize transport in coal mine"/>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5306675" y="10134600"/>
          <a:ext cx="2333625" cy="165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219075</xdr:colOff>
      <xdr:row>15</xdr:row>
      <xdr:rowOff>104775</xdr:rowOff>
    </xdr:from>
    <xdr:to>
      <xdr:col>9</xdr:col>
      <xdr:colOff>2438400</xdr:colOff>
      <xdr:row>15</xdr:row>
      <xdr:rowOff>1685925</xdr:rowOff>
    </xdr:to>
    <xdr:pic>
      <xdr:nvPicPr>
        <xdr:cNvPr id="49" name="Imagen 48"/>
        <xdr:cNvPicPr/>
      </xdr:nvPicPr>
      <xdr:blipFill rotWithShape="1">
        <a:blip xmlns:r="http://schemas.openxmlformats.org/officeDocument/2006/relationships" r:embed="rId19"/>
        <a:srcRect l="51426" t="53431" r="19213" b="25438"/>
        <a:stretch/>
      </xdr:blipFill>
      <xdr:spPr bwMode="auto">
        <a:xfrm>
          <a:off x="14859000" y="13477875"/>
          <a:ext cx="2219325" cy="1581150"/>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28575</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1057275</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oleObject" Target="../embeddings/oleObject1.bin"/><Relationship Id="rId7" Type="http://schemas.openxmlformats.org/officeDocument/2006/relationships/oleObject" Target="../embeddings/oleObject3.bin"/><Relationship Id="rId12" Type="http://schemas.openxmlformats.org/officeDocument/2006/relationships/image" Target="../media/image5.png"/><Relationship Id="rId2" Type="http://schemas.openxmlformats.org/officeDocument/2006/relationships/vmlDrawing" Target="../drawings/vmlDrawing1.vml"/><Relationship Id="rId1" Type="http://schemas.openxmlformats.org/officeDocument/2006/relationships/drawing" Target="../drawings/drawing1.xml"/><Relationship Id="rId6" Type="http://schemas.openxmlformats.org/officeDocument/2006/relationships/image" Target="../media/image2.png"/><Relationship Id="rId11" Type="http://schemas.openxmlformats.org/officeDocument/2006/relationships/oleObject" Target="../embeddings/oleObject5.bin"/><Relationship Id="rId5" Type="http://schemas.openxmlformats.org/officeDocument/2006/relationships/oleObject" Target="../embeddings/oleObject2.bin"/><Relationship Id="rId10" Type="http://schemas.openxmlformats.org/officeDocument/2006/relationships/image" Target="../media/image4.png"/><Relationship Id="rId4" Type="http://schemas.openxmlformats.org/officeDocument/2006/relationships/image" Target="../media/image1.png"/><Relationship Id="rId9" Type="http://schemas.openxmlformats.org/officeDocument/2006/relationships/oleObject" Target="../embeddings/oleObject4.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6.xml"/><Relationship Id="rId3" Type="http://schemas.openxmlformats.org/officeDocument/2006/relationships/ctrlProp" Target="../ctrlProps/ctrlProp1.xml"/><Relationship Id="rId7" Type="http://schemas.openxmlformats.org/officeDocument/2006/relationships/ctrlProp" Target="../ctrlProps/ctrlProp5.xml"/><Relationship Id="rId2" Type="http://schemas.openxmlformats.org/officeDocument/2006/relationships/vmlDrawing" Target="../drawings/vmlDrawing2.vml"/><Relationship Id="rId1" Type="http://schemas.openxmlformats.org/officeDocument/2006/relationships/drawing" Target="../drawings/drawing2.xml"/><Relationship Id="rId6" Type="http://schemas.openxmlformats.org/officeDocument/2006/relationships/ctrlProp" Target="../ctrlProps/ctrlProp4.xml"/><Relationship Id="rId5" Type="http://schemas.openxmlformats.org/officeDocument/2006/relationships/ctrlProp" Target="../ctrlProps/ctrlProp3.xml"/><Relationship Id="rId4" Type="http://schemas.openxmlformats.org/officeDocument/2006/relationships/ctrlProp" Target="../ctrlProps/ctrlProp2.xml"/><Relationship Id="rId9" Type="http://schemas.openxmlformats.org/officeDocument/2006/relationships/ctrlProp" Target="../ctrlProps/ctrlProp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99"/>
  <sheetViews>
    <sheetView showGridLines="0" tabSelected="1" topLeftCell="H1" workbookViewId="0">
      <pane ySplit="9" topLeftCell="A30" activePane="bottomLeft" state="frozen"/>
      <selection pane="bottomLeft" activeCell="K30" sqref="K30"/>
    </sheetView>
  </sheetViews>
  <sheetFormatPr baseColWidth="10" defaultColWidth="10.875" defaultRowHeight="13.5" x14ac:dyDescent="0.25"/>
  <cols>
    <col min="1" max="1" width="20.625" style="2" customWidth="1"/>
    <col min="2" max="2" width="21" style="2" customWidth="1"/>
    <col min="3" max="3" width="21.125" style="2" customWidth="1"/>
    <col min="4" max="4" width="18.5" style="2" customWidth="1"/>
    <col min="5" max="5" width="13.125" style="2" customWidth="1"/>
    <col min="6" max="6" width="28.125" style="2" customWidth="1"/>
    <col min="7" max="7" width="20.5" style="2" customWidth="1"/>
    <col min="8" max="8" width="28.625" style="2" customWidth="1"/>
    <col min="9" max="9" width="20.5" style="2" customWidth="1"/>
    <col min="10" max="10" width="45.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8"/>
      <c r="I1" s="48"/>
      <c r="J1" s="16"/>
      <c r="K1" s="16"/>
    </row>
    <row r="2" spans="1:16" ht="15.75" x14ac:dyDescent="0.25">
      <c r="A2" s="1"/>
      <c r="B2" s="3" t="s">
        <v>129</v>
      </c>
      <c r="C2" s="82" t="s">
        <v>22</v>
      </c>
      <c r="D2" s="83"/>
      <c r="F2" s="75" t="s">
        <v>0</v>
      </c>
      <c r="G2" s="76"/>
      <c r="H2" s="48"/>
      <c r="I2" s="48"/>
      <c r="J2" s="16"/>
    </row>
    <row r="3" spans="1:16" ht="15.75" x14ac:dyDescent="0.25">
      <c r="A3" s="1"/>
      <c r="B3" s="4" t="s">
        <v>8</v>
      </c>
      <c r="C3" s="84">
        <v>11</v>
      </c>
      <c r="D3" s="85"/>
      <c r="F3" s="77"/>
      <c r="G3" s="78"/>
      <c r="H3" s="48"/>
      <c r="I3" s="48"/>
      <c r="J3" s="16"/>
    </row>
    <row r="4" spans="1:16" ht="16.5" x14ac:dyDescent="0.3">
      <c r="A4" s="1"/>
      <c r="B4" s="4" t="s">
        <v>54</v>
      </c>
      <c r="C4" s="84" t="s">
        <v>145</v>
      </c>
      <c r="D4" s="85"/>
      <c r="E4" s="5"/>
      <c r="F4" s="47" t="s">
        <v>55</v>
      </c>
      <c r="G4" s="46" t="s">
        <v>147</v>
      </c>
      <c r="H4" s="48"/>
      <c r="I4" s="48"/>
      <c r="J4" s="16"/>
      <c r="K4" s="16"/>
    </row>
    <row r="5" spans="1:16" ht="16.5" thickBot="1" x14ac:dyDescent="0.3">
      <c r="A5" s="1"/>
      <c r="B5" s="6" t="s">
        <v>1</v>
      </c>
      <c r="C5" s="86" t="s">
        <v>146</v>
      </c>
      <c r="D5" s="87"/>
      <c r="E5" s="5"/>
      <c r="F5" s="45" t="str">
        <f>IF(G4="Recurso","Motor del recurso","")</f>
        <v/>
      </c>
      <c r="G5" s="45"/>
      <c r="H5" s="48"/>
      <c r="I5" s="69"/>
      <c r="J5" s="16"/>
      <c r="K5" s="16"/>
    </row>
    <row r="6" spans="1:16" ht="16.5" thickBot="1" x14ac:dyDescent="0.3">
      <c r="A6" s="1"/>
      <c r="B6" s="1"/>
      <c r="C6" s="1"/>
      <c r="D6" s="1"/>
      <c r="E6" s="7"/>
      <c r="F6" s="1"/>
      <c r="G6" s="1"/>
      <c r="H6" s="48"/>
      <c r="I6" s="48"/>
      <c r="J6" s="16"/>
      <c r="K6" s="16"/>
    </row>
    <row r="7" spans="1:16" ht="15" customHeight="1" x14ac:dyDescent="0.25">
      <c r="A7" s="1"/>
      <c r="B7" s="32" t="s">
        <v>40</v>
      </c>
      <c r="C7" s="8" t="s">
        <v>148</v>
      </c>
      <c r="D7" s="31" t="s">
        <v>39</v>
      </c>
      <c r="F7" s="1"/>
      <c r="G7" s="1"/>
      <c r="H7" s="1"/>
      <c r="I7" s="1"/>
      <c r="J7" s="16"/>
      <c r="K7" s="16"/>
    </row>
    <row r="8" spans="1:16" s="9" customFormat="1" ht="16.5" thickBot="1" x14ac:dyDescent="0.3">
      <c r="A8" s="10"/>
      <c r="B8" s="10"/>
      <c r="C8" s="10"/>
      <c r="D8" s="11"/>
      <c r="E8" s="11"/>
      <c r="F8" s="79" t="s">
        <v>62</v>
      </c>
      <c r="G8" s="80"/>
      <c r="H8" s="80"/>
      <c r="I8" s="81"/>
      <c r="J8" s="18"/>
      <c r="K8" s="12"/>
      <c r="L8" s="2"/>
      <c r="M8" s="2"/>
      <c r="N8" s="2"/>
      <c r="O8" s="2"/>
      <c r="P8" s="2"/>
    </row>
    <row r="9" spans="1:16" ht="26.25" thickBot="1" x14ac:dyDescent="0.3">
      <c r="A9" s="28" t="s">
        <v>2</v>
      </c>
      <c r="B9" s="24" t="s">
        <v>9</v>
      </c>
      <c r="C9" s="23" t="s">
        <v>3</v>
      </c>
      <c r="D9" s="23" t="s">
        <v>4</v>
      </c>
      <c r="E9" s="23" t="s">
        <v>5</v>
      </c>
      <c r="F9" s="68" t="s">
        <v>61</v>
      </c>
      <c r="G9" s="68" t="s">
        <v>59</v>
      </c>
      <c r="H9" s="68" t="s">
        <v>60</v>
      </c>
      <c r="I9" s="68" t="s">
        <v>121</v>
      </c>
      <c r="J9" s="24" t="s">
        <v>6</v>
      </c>
      <c r="K9" s="25" t="s">
        <v>7</v>
      </c>
    </row>
    <row r="10" spans="1:16" s="12" customFormat="1" ht="189" x14ac:dyDescent="0.25">
      <c r="A10" s="13" t="s">
        <v>142</v>
      </c>
      <c r="B10" s="13" t="s">
        <v>149</v>
      </c>
      <c r="C10" s="26" t="str">
        <f>IF(OR(B10&lt;&gt;"",J10&lt;&gt;""),IF($G$4="Recurso",CONCATENATE($G$4," ",$G$5),$G$4),"")</f>
        <v>Cuaderno de Estudio</v>
      </c>
      <c r="D10" s="14" t="s">
        <v>150</v>
      </c>
      <c r="E10" s="14" t="s">
        <v>164</v>
      </c>
      <c r="F10" s="14" t="str">
        <f>IF(OR(B10&lt;&gt;"",J10&lt;&gt;""),CONCATENATE($C$7,"_",$A10,IF($G$4="Cuaderno de Estudio","_small",CONCATENATE(IF(I10="","","n"),IF(LEFT($G$5,1)="F",".jpg",".png")))),"")</f>
        <v>CN_11_10_CO_IMG01_small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CN_11_10_CO_IMG01_zoom</v>
      </c>
      <c r="I10" s="14" t="str">
        <f>IF(OR(B10&lt;&gt;"",J10&lt;&gt;""),IF($G$4="Recurso",IF(LEFT($G$5,1)="M",IF(VLOOKUP($G$5,'Definición técnica de imagenes'!$A$3:$G$17,6,FALSE)=0,"",VLOOKUP($G$5,'Definición técnica de imagenes'!$A$3:$G$17,6,FALSE)),IF($G$5="F1","","")),'Definición técnica de imagenes'!$F$16),"")</f>
        <v>800 x 600 px</v>
      </c>
      <c r="J10" s="14"/>
      <c r="K10" s="19" t="s">
        <v>151</v>
      </c>
    </row>
    <row r="11" spans="1:16" s="12" customFormat="1" ht="136.5" customHeight="1" x14ac:dyDescent="0.25">
      <c r="A11" s="13" t="s">
        <v>190</v>
      </c>
      <c r="B11" s="72" t="s">
        <v>163</v>
      </c>
      <c r="C11" s="26" t="str">
        <f t="shared" ref="C11:C65" si="0">IF(OR(B11&lt;&gt;"",J11&lt;&gt;""),IF($G$4="Recurso",CONCATENATE($G$4," ",$G$5),$G$4),"")</f>
        <v>Cuaderno de Estudio</v>
      </c>
      <c r="D11" s="14" t="s">
        <v>166</v>
      </c>
      <c r="E11" s="14" t="s">
        <v>164</v>
      </c>
      <c r="F11" s="14" t="str">
        <f t="shared" ref="F11:F65" si="1">IF(OR(B11&lt;&gt;"",J11&lt;&gt;""),CONCATENATE($C$7,"_",$A11,IF($G$4="Cuaderno de Estudio","_small",CONCATENATE(IF(I11="","","n"),IF(LEFT($G$5,1)="F",".jpg",".png")))),"")</f>
        <v>CN_11_10_CO_IMG02_small</v>
      </c>
      <c r="G11" s="14" t="str">
        <f>IF(F11&lt;&gt;"",IF($G$4="Recurso",IF(LEFT($G$5,1)="M",VLOOKUP($G$5,'Definición técnica de imagenes'!$A$3:$G$17,5,FALSE),IF($G$5="F1",'Definición técnica de imagenes'!$E$15,'Definición técnica de imagenes'!$F$13)),'Definición técnica de imagenes'!$E$16),"")</f>
        <v>526 x 370 px</v>
      </c>
      <c r="H11" s="14" t="str">
        <f t="shared" ref="H11:H65" si="2">IF(AND(I11&lt;&gt;"",I11&lt;&gt;0),IF(OR(B11&lt;&gt;"",J11&lt;&gt;""),CONCATENATE($C$7,"_",$A11,IF($G$4="Cuaderno de Estudio","_zoom",CONCATENATE("a",IF(LEFT($G$5,1)="F",".jpg",".png")))),""),"")</f>
        <v>CN_11_10_CO_IMG02_zoom</v>
      </c>
      <c r="I11" s="14" t="str">
        <f>IF(OR(B11&lt;&gt;"",J11&lt;&gt;""),IF($G$4="Recurso",IF(LEFT($G$5,1)="M",IF(VLOOKUP($G$5,'Definición técnica de imagenes'!$A$3:$G$17,6,FALSE)=0,"",VLOOKUP($G$5,'Definición técnica de imagenes'!$A$3:$G$17,6,FALSE)),IF($G$5="F1","","")),'Definición técnica de imagenes'!$F$16),"")</f>
        <v>800 x 600 px</v>
      </c>
      <c r="J11" s="19"/>
      <c r="K11" s="15"/>
    </row>
    <row r="12" spans="1:16" s="12" customFormat="1" ht="162" customHeight="1" x14ac:dyDescent="0.25">
      <c r="A12" s="13" t="s">
        <v>191</v>
      </c>
      <c r="B12" s="13" t="s">
        <v>165</v>
      </c>
      <c r="C12" s="26" t="str">
        <f t="shared" si="0"/>
        <v>Cuaderno de Estudio</v>
      </c>
      <c r="D12" s="14" t="s">
        <v>150</v>
      </c>
      <c r="E12" s="14" t="s">
        <v>164</v>
      </c>
      <c r="F12" s="14" t="str">
        <f t="shared" si="1"/>
        <v>CN_11_10_CO_IMG03_small</v>
      </c>
      <c r="G12" s="14" t="str">
        <f>IF(F12&lt;&gt;"",IF($G$4="Recurso",IF(LEFT($G$5,1)="M",VLOOKUP($G$5,'Definición técnica de imagenes'!$A$3:$G$17,5,FALSE),IF($G$5="F1",'Definición técnica de imagenes'!$E$15,'Definición técnica de imagenes'!$F$13)),'Definición técnica de imagenes'!$E$16),"")</f>
        <v>526 x 370 px</v>
      </c>
      <c r="H12" s="14" t="str">
        <f t="shared" si="2"/>
        <v>CN_11_10_CO_IMG03_zoom</v>
      </c>
      <c r="I12" s="14" t="str">
        <f>IF(OR(B12&lt;&gt;"",J12&lt;&gt;""),IF($G$4="Recurso",IF(LEFT($G$5,1)="M",IF(VLOOKUP($G$5,'Definición técnica de imagenes'!$A$3:$G$17,6,FALSE)=0,"",VLOOKUP($G$5,'Definición técnica de imagenes'!$A$3:$G$17,6,FALSE)),IF($G$5="F1","","")),'Definición técnica de imagenes'!$F$16),"")</f>
        <v>800 x 600 px</v>
      </c>
      <c r="J12" s="19"/>
      <c r="K12" s="19" t="s">
        <v>167</v>
      </c>
    </row>
    <row r="13" spans="1:16" s="12" customFormat="1" ht="150" customHeight="1" x14ac:dyDescent="0.25">
      <c r="A13" s="13" t="s">
        <v>192</v>
      </c>
      <c r="B13" s="13" t="s">
        <v>168</v>
      </c>
      <c r="C13" s="26" t="str">
        <f t="shared" si="0"/>
        <v>Cuaderno de Estudio</v>
      </c>
      <c r="D13" s="14" t="s">
        <v>166</v>
      </c>
      <c r="E13" s="14" t="s">
        <v>164</v>
      </c>
      <c r="F13" s="14" t="str">
        <f t="shared" si="1"/>
        <v>CN_11_10_CO_IMG04_small</v>
      </c>
      <c r="G13" s="14" t="str">
        <f>IF(F13&lt;&gt;"",IF($G$4="Recurso",IF(LEFT($G$5,1)="M",VLOOKUP($G$5,'Definición técnica de imagenes'!$A$3:$G$17,5,FALSE),IF($G$5="F1",'Definición técnica de imagenes'!$E$15,'Definición técnica de imagenes'!$F$13)),'Definición técnica de imagenes'!$E$16),"")</f>
        <v>526 x 370 px</v>
      </c>
      <c r="H13" s="14" t="str">
        <f t="shared" si="2"/>
        <v>CN_11_10_CO_IMG04_zoom</v>
      </c>
      <c r="I13" s="14" t="str">
        <f>IF(OR(B13&lt;&gt;"",J13&lt;&gt;""),IF($G$4="Recurso",IF(LEFT($G$5,1)="M",IF(VLOOKUP($G$5,'Definición técnica de imagenes'!$A$3:$G$17,6,FALSE)=0,"",VLOOKUP($G$5,'Definición técnica de imagenes'!$A$3:$G$17,6,FALSE)),IF($G$5="F1","","")),'Definición técnica de imagenes'!$F$16),"")</f>
        <v>800 x 600 px</v>
      </c>
      <c r="J13" s="19"/>
      <c r="K13" s="19"/>
    </row>
    <row r="14" spans="1:16" s="12" customFormat="1" ht="143.25" customHeight="1" x14ac:dyDescent="0.25">
      <c r="A14" s="13" t="s">
        <v>193</v>
      </c>
      <c r="B14" s="13" t="s">
        <v>187</v>
      </c>
      <c r="C14" s="26" t="str">
        <f t="shared" si="0"/>
        <v>Cuaderno de Estudio</v>
      </c>
      <c r="D14" s="14" t="s">
        <v>166</v>
      </c>
      <c r="E14" s="14" t="s">
        <v>164</v>
      </c>
      <c r="F14" s="14" t="str">
        <f t="shared" si="1"/>
        <v>CN_11_10_CO_IMG05_small</v>
      </c>
      <c r="G14" s="14" t="str">
        <f>IF(F14&lt;&gt;"",IF($G$4="Recurso",IF(LEFT($G$5,1)="M",VLOOKUP($G$5,'Definición técnica de imagenes'!$A$3:$G$17,5,FALSE),IF($G$5="F1",'Definición técnica de imagenes'!$E$15,'Definición técnica de imagenes'!$F$13)),'Definición técnica de imagenes'!$E$16),"")</f>
        <v>526 x 370 px</v>
      </c>
      <c r="H14" s="14" t="str">
        <f t="shared" si="2"/>
        <v>CN_11_10_CO_IMG05_zoom</v>
      </c>
      <c r="I14" s="14" t="str">
        <f>IF(OR(B14&lt;&gt;"",J14&lt;&gt;""),IF($G$4="Recurso",IF(LEFT($G$5,1)="M",IF(VLOOKUP($G$5,'Definición técnica de imagenes'!$A$3:$G$17,6,FALSE)=0,"",VLOOKUP($G$5,'Definición técnica de imagenes'!$A$3:$G$17,6,FALSE)),IF($G$5="F1","","")),'Definición técnica de imagenes'!$F$16),"")</f>
        <v>800 x 600 px</v>
      </c>
      <c r="J14" s="19"/>
      <c r="K14" s="19"/>
    </row>
    <row r="15" spans="1:16" s="12" customFormat="1" ht="117" customHeight="1" x14ac:dyDescent="0.25">
      <c r="A15" s="13" t="s">
        <v>194</v>
      </c>
      <c r="B15" s="26" t="s">
        <v>169</v>
      </c>
      <c r="C15" s="26" t="str">
        <f t="shared" si="0"/>
        <v>Cuaderno de Estudio</v>
      </c>
      <c r="D15" s="14" t="s">
        <v>166</v>
      </c>
      <c r="E15" s="14" t="s">
        <v>164</v>
      </c>
      <c r="F15" s="14" t="str">
        <f t="shared" si="1"/>
        <v>CN_11_10_CO_IMG06_small</v>
      </c>
      <c r="G15" s="14" t="str">
        <f>IF(F15&lt;&gt;"",IF($G$4="Recurso",IF(LEFT($G$5,1)="M",VLOOKUP($G$5,'Definición técnica de imagenes'!$A$3:$G$17,5,FALSE),IF($G$5="F1",'Definición técnica de imagenes'!$E$15,'Definición técnica de imagenes'!$F$13)),'Definición técnica de imagenes'!$E$16),"")</f>
        <v>526 x 370 px</v>
      </c>
      <c r="H15" s="14" t="str">
        <f t="shared" si="2"/>
        <v>CN_11_10_CO_IMG06_zoom</v>
      </c>
      <c r="I15" s="14" t="str">
        <f>IF(OR(B15&lt;&gt;"",J15&lt;&gt;""),IF($G$4="Recurso",IF(LEFT($G$5,1)="M",IF(VLOOKUP($G$5,'Definición técnica de imagenes'!$A$3:$G$17,6,FALSE)=0,"",VLOOKUP($G$5,'Definición técnica de imagenes'!$A$3:$G$17,6,FALSE)),IF($G$5="F1","","")),'Definición técnica de imagenes'!$F$16),"")</f>
        <v>800 x 600 px</v>
      </c>
      <c r="J15" s="20"/>
      <c r="K15" s="20"/>
    </row>
    <row r="16" spans="1:16" s="12" customFormat="1" ht="171.75" customHeight="1" x14ac:dyDescent="0.25">
      <c r="A16" s="13" t="s">
        <v>195</v>
      </c>
      <c r="B16" s="13" t="s">
        <v>189</v>
      </c>
      <c r="C16" s="26" t="str">
        <f t="shared" si="0"/>
        <v>Cuaderno de Estudio</v>
      </c>
      <c r="D16" s="14" t="s">
        <v>150</v>
      </c>
      <c r="E16" s="14" t="s">
        <v>164</v>
      </c>
      <c r="F16" s="14" t="str">
        <f t="shared" si="1"/>
        <v>CN_11_10_CO_IMG07_small</v>
      </c>
      <c r="G16" s="14" t="str">
        <f>IF(F16&lt;&gt;"",IF($G$4="Recurso",IF(LEFT($G$5,1)="M",VLOOKUP($G$5,'Definición técnica de imagenes'!$A$3:$G$17,5,FALSE),IF($G$5="F1",'Definición técnica de imagenes'!$E$15,'Definición técnica de imagenes'!$F$13)),'Definición técnica de imagenes'!$E$16),"")</f>
        <v>526 x 370 px</v>
      </c>
      <c r="H16" s="14" t="str">
        <f t="shared" si="2"/>
        <v>CN_11_10_CO_IMG07_zoom</v>
      </c>
      <c r="I16" s="14" t="str">
        <f>IF(OR(B16&lt;&gt;"",J16&lt;&gt;""),IF($G$4="Recurso",IF(LEFT($G$5,1)="M",IF(VLOOKUP($G$5,'Definición técnica de imagenes'!$A$3:$G$17,6,FALSE)=0,"",VLOOKUP($G$5,'Definición técnica de imagenes'!$A$3:$G$17,6,FALSE)),IF($G$5="F1","","")),'Definición técnica de imagenes'!$F$16),"")</f>
        <v>800 x 600 px</v>
      </c>
      <c r="J16" s="27"/>
      <c r="K16" s="73" t="s">
        <v>188</v>
      </c>
    </row>
    <row r="17" spans="1:11" s="12" customFormat="1" ht="132.75" customHeight="1" x14ac:dyDescent="0.25">
      <c r="A17" s="13" t="s">
        <v>196</v>
      </c>
      <c r="B17" s="13" t="s">
        <v>170</v>
      </c>
      <c r="C17" s="26" t="str">
        <f t="shared" si="0"/>
        <v>Cuaderno de Estudio</v>
      </c>
      <c r="D17" s="14" t="s">
        <v>150</v>
      </c>
      <c r="E17" s="14" t="s">
        <v>164</v>
      </c>
      <c r="F17" s="14" t="str">
        <f t="shared" si="1"/>
        <v>CN_11_10_CO_IMG08_small</v>
      </c>
      <c r="G17" s="14" t="str">
        <f>IF(F17&lt;&gt;"",IF($G$4="Recurso",IF(LEFT($G$5,1)="M",VLOOKUP($G$5,'Definición técnica de imagenes'!$A$3:$G$17,5,FALSE),IF($G$5="F1",'Definición técnica de imagenes'!$E$15,'Definición técnica de imagenes'!$F$13)),'Definición técnica de imagenes'!$E$16),"")</f>
        <v>526 x 370 px</v>
      </c>
      <c r="H17" s="14" t="str">
        <f t="shared" si="2"/>
        <v>CN_11_10_CO_IMG08_zoom</v>
      </c>
      <c r="I17" s="14" t="str">
        <f>IF(OR(B17&lt;&gt;"",J17&lt;&gt;""),IF($G$4="Recurso",IF(LEFT($G$5,1)="M",IF(VLOOKUP($G$5,'Definición técnica de imagenes'!$A$3:$G$17,6,FALSE)=0,"",VLOOKUP($G$5,'Definición técnica de imagenes'!$A$3:$G$17,6,FALSE)),IF($G$5="F1","","")),'Definición técnica de imagenes'!$F$16),"")</f>
        <v>800 x 600 px</v>
      </c>
      <c r="J17" s="20"/>
      <c r="K17" s="27" t="s">
        <v>171</v>
      </c>
    </row>
    <row r="18" spans="1:11" s="12" customFormat="1" ht="132.75" customHeight="1" x14ac:dyDescent="0.25">
      <c r="A18" s="13" t="s">
        <v>197</v>
      </c>
      <c r="B18" s="13" t="s">
        <v>172</v>
      </c>
      <c r="C18" s="26" t="str">
        <f t="shared" si="0"/>
        <v>Cuaderno de Estudio</v>
      </c>
      <c r="D18" s="14" t="s">
        <v>166</v>
      </c>
      <c r="E18" s="14" t="s">
        <v>164</v>
      </c>
      <c r="F18" s="14" t="str">
        <f t="shared" si="1"/>
        <v>CN_11_10_CO_IMG09_small</v>
      </c>
      <c r="G18" s="14" t="str">
        <f>IF(F18&lt;&gt;"",IF($G$4="Recurso",IF(LEFT($G$5,1)="M",VLOOKUP($G$5,'Definición técnica de imagenes'!$A$3:$G$17,5,FALSE),IF($G$5="F1",'Definición técnica de imagenes'!$E$15,'Definición técnica de imagenes'!$F$13)),'Definición técnica de imagenes'!$E$16),"")</f>
        <v>526 x 370 px</v>
      </c>
      <c r="H18" s="14" t="str">
        <f t="shared" si="2"/>
        <v>CN_11_10_CO_IMG09_zoom</v>
      </c>
      <c r="I18" s="14" t="str">
        <f>IF(OR(B18&lt;&gt;"",J18&lt;&gt;""),IF($G$4="Recurso",IF(LEFT($G$5,1)="M",IF(VLOOKUP($G$5,'Definición técnica de imagenes'!$A$3:$G$17,6,FALSE)=0,"",VLOOKUP($G$5,'Definición técnica de imagenes'!$A$3:$G$17,6,FALSE)),IF($G$5="F1","","")),'Definición técnica de imagenes'!$F$16),"")</f>
        <v>800 x 600 px</v>
      </c>
      <c r="J18" s="20"/>
      <c r="K18" s="20"/>
    </row>
    <row r="19" spans="1:11" s="12" customFormat="1" ht="57" x14ac:dyDescent="0.3">
      <c r="A19" s="13" t="s">
        <v>152</v>
      </c>
      <c r="B19" s="13" t="s">
        <v>177</v>
      </c>
      <c r="C19" s="26" t="str">
        <f t="shared" si="0"/>
        <v>Cuaderno de Estudio</v>
      </c>
      <c r="D19" s="14" t="s">
        <v>150</v>
      </c>
      <c r="E19" s="14" t="s">
        <v>164</v>
      </c>
      <c r="F19" s="14" t="str">
        <f t="shared" si="1"/>
        <v>CN_11_10_CO_IMG10_small</v>
      </c>
      <c r="G19" s="14" t="str">
        <f>IF(F19&lt;&gt;"",IF($G$4="Recurso",IF(LEFT($G$5,1)="M",VLOOKUP($G$5,'Definición técnica de imagenes'!$A$3:$G$17,5,FALSE),IF($G$5="F1",'Definición técnica de imagenes'!$E$15,'Definición técnica de imagenes'!$F$13)),'Definición técnica de imagenes'!$E$16),"")</f>
        <v>526 x 370 px</v>
      </c>
      <c r="H19" s="14" t="str">
        <f t="shared" si="2"/>
        <v>CN_11_10_CO_IMG10_zoom</v>
      </c>
      <c r="I19" s="14" t="str">
        <f>IF(OR(B19&lt;&gt;"",J19&lt;&gt;""),IF($G$4="Recurso",IF(LEFT($G$5,1)="M",IF(VLOOKUP($G$5,'Definición técnica de imagenes'!$A$3:$G$17,6,FALSE)=0,"",VLOOKUP($G$5,'Definición técnica de imagenes'!$A$3:$G$17,6,FALSE)),IF($G$5="F1","","")),'Definición técnica de imagenes'!$F$16),"")</f>
        <v>800 x 600 px</v>
      </c>
      <c r="J19" s="27"/>
      <c r="K19" s="29" t="s">
        <v>180</v>
      </c>
    </row>
    <row r="20" spans="1:11" s="12" customFormat="1" ht="249.95" customHeight="1" x14ac:dyDescent="0.25">
      <c r="A20" s="13" t="s">
        <v>153</v>
      </c>
      <c r="B20" s="13" t="s">
        <v>173</v>
      </c>
      <c r="C20" s="26" t="str">
        <f t="shared" si="0"/>
        <v>Cuaderno de Estudio</v>
      </c>
      <c r="D20" s="14" t="s">
        <v>150</v>
      </c>
      <c r="E20" s="14" t="s">
        <v>164</v>
      </c>
      <c r="F20" s="14" t="str">
        <f t="shared" si="1"/>
        <v>CN_11_10_CO_IMG11_small</v>
      </c>
      <c r="G20" s="14" t="str">
        <f>IF(F20&lt;&gt;"",IF($G$4="Recurso",IF(LEFT($G$5,1)="M",VLOOKUP($G$5,'Definición técnica de imagenes'!$A$3:$G$17,5,FALSE),IF($G$5="F1",'Definición técnica de imagenes'!$E$15,'Definición técnica de imagenes'!$F$13)),'Definición técnica de imagenes'!$E$16),"")</f>
        <v>526 x 370 px</v>
      </c>
      <c r="H20" s="14" t="str">
        <f t="shared" si="2"/>
        <v>CN_11_10_CO_IMG11_zoom</v>
      </c>
      <c r="I20" s="14" t="str">
        <f>IF(OR(B20&lt;&gt;"",J20&lt;&gt;""),IF($G$4="Recurso",IF(LEFT($G$5,1)="M",IF(VLOOKUP($G$5,'Definición técnica de imagenes'!$A$3:$G$17,6,FALSE)=0,"",VLOOKUP($G$5,'Definición técnica de imagenes'!$A$3:$G$17,6,FALSE)),IF($G$5="F1","","")),'Definición técnica de imagenes'!$F$16),"")</f>
        <v>800 x 600 px</v>
      </c>
      <c r="J20"/>
      <c r="K20" s="73" t="s">
        <v>174</v>
      </c>
    </row>
    <row r="21" spans="1:11" s="12" customFormat="1" ht="200.1" customHeight="1" x14ac:dyDescent="0.25">
      <c r="A21" s="13" t="s">
        <v>154</v>
      </c>
      <c r="B21" s="13" t="s">
        <v>173</v>
      </c>
      <c r="C21" s="26" t="str">
        <f t="shared" si="0"/>
        <v>Cuaderno de Estudio</v>
      </c>
      <c r="D21" s="14" t="s">
        <v>150</v>
      </c>
      <c r="E21" s="14" t="s">
        <v>164</v>
      </c>
      <c r="F21" s="14" t="str">
        <f t="shared" si="1"/>
        <v>CN_11_10_CO_IMG12_small</v>
      </c>
      <c r="G21" s="14" t="str">
        <f>IF(F21&lt;&gt;"",IF($G$4="Recurso",IF(LEFT($G$5,1)="M",VLOOKUP($G$5,'Definición técnica de imagenes'!$A$3:$G$17,5,FALSE),IF($G$5="F1",'Definición técnica de imagenes'!$E$15,'Definición técnica de imagenes'!$F$13)),'Definición técnica de imagenes'!$E$16),"")</f>
        <v>526 x 370 px</v>
      </c>
      <c r="H21" s="14" t="str">
        <f t="shared" si="2"/>
        <v>CN_11_10_CO_IMG12_zoom</v>
      </c>
      <c r="I21" s="14" t="str">
        <f>IF(OR(B21&lt;&gt;"",J21&lt;&gt;""),IF($G$4="Recurso",IF(LEFT($G$5,1)="M",IF(VLOOKUP($G$5,'Definición técnica de imagenes'!$A$3:$G$17,6,FALSE)=0,"",VLOOKUP($G$5,'Definición técnica de imagenes'!$A$3:$G$17,6,FALSE)),IF($G$5="F1","","")),'Definición técnica de imagenes'!$F$16),"")</f>
        <v>800 x 600 px</v>
      </c>
      <c r="J21" s="20"/>
      <c r="K21" s="73" t="s">
        <v>175</v>
      </c>
    </row>
    <row r="22" spans="1:11" s="12" customFormat="1" ht="200.1" customHeight="1" x14ac:dyDescent="0.25">
      <c r="A22" s="13" t="s">
        <v>155</v>
      </c>
      <c r="B22" s="13" t="s">
        <v>173</v>
      </c>
      <c r="C22" s="26" t="str">
        <f t="shared" si="0"/>
        <v>Cuaderno de Estudio</v>
      </c>
      <c r="D22" s="14" t="s">
        <v>150</v>
      </c>
      <c r="E22" s="14" t="s">
        <v>164</v>
      </c>
      <c r="F22" s="14" t="str">
        <f t="shared" si="1"/>
        <v>CN_11_10_CO_IMG13_small</v>
      </c>
      <c r="G22" s="14" t="str">
        <f>IF(F22&lt;&gt;"",IF($G$4="Recurso",IF(LEFT($G$5,1)="M",VLOOKUP($G$5,'Definición técnica de imagenes'!$A$3:$G$17,5,FALSE),IF($G$5="F1",'Definición técnica de imagenes'!$E$15,'Definición técnica de imagenes'!$F$13)),'Definición técnica de imagenes'!$E$16),"")</f>
        <v>526 x 370 px</v>
      </c>
      <c r="H22" s="14" t="str">
        <f t="shared" si="2"/>
        <v>CN_11_10_CO_IMG13_zoom</v>
      </c>
      <c r="I22" s="14" t="str">
        <f>IF(OR(B22&lt;&gt;"",J22&lt;&gt;""),IF($G$4="Recurso",IF(LEFT($G$5,1)="M",IF(VLOOKUP($G$5,'Definición técnica de imagenes'!$A$3:$G$17,6,FALSE)=0,"",VLOOKUP($G$5,'Definición técnica de imagenes'!$A$3:$G$17,6,FALSE)),IF($G$5="F1","","")),'Definición técnica de imagenes'!$F$16),"")</f>
        <v>800 x 600 px</v>
      </c>
      <c r="J22"/>
      <c r="K22" s="73" t="s">
        <v>176</v>
      </c>
    </row>
    <row r="23" spans="1:11" s="12" customFormat="1" ht="116.25" customHeight="1" x14ac:dyDescent="0.25">
      <c r="A23" s="13" t="s">
        <v>156</v>
      </c>
      <c r="B23" s="13" t="s">
        <v>177</v>
      </c>
      <c r="C23" s="26" t="str">
        <f t="shared" si="0"/>
        <v>Cuaderno de Estudio</v>
      </c>
      <c r="D23" s="14" t="s">
        <v>150</v>
      </c>
      <c r="E23" s="14" t="s">
        <v>164</v>
      </c>
      <c r="F23" s="14" t="str">
        <f t="shared" si="1"/>
        <v>CN_11_10_CO_IMG14_small</v>
      </c>
      <c r="G23" s="14" t="str">
        <f>IF(F23&lt;&gt;"",IF($G$4="Recurso",IF(LEFT($G$5,1)="M",VLOOKUP($G$5,'Definición técnica de imagenes'!$A$3:$G$17,5,FALSE),IF($G$5="F1",'Definición técnica de imagenes'!$E$15,'Definición técnica de imagenes'!$F$13)),'Definición técnica de imagenes'!$E$16),"")</f>
        <v>526 x 370 px</v>
      </c>
      <c r="H23" s="14" t="str">
        <f t="shared" si="2"/>
        <v>CN_11_10_CO_IMG14_zoom</v>
      </c>
      <c r="I23" s="14" t="str">
        <f>IF(OR(B23&lt;&gt;"",J23&lt;&gt;""),IF($G$4="Recurso",IF(LEFT($G$5,1)="M",IF(VLOOKUP($G$5,'Definición técnica de imagenes'!$A$3:$G$17,6,FALSE)=0,"",VLOOKUP($G$5,'Definición técnica de imagenes'!$A$3:$G$17,6,FALSE)),IF($G$5="F1","","")),'Definición técnica de imagenes'!$F$16),"")</f>
        <v>800 x 600 px</v>
      </c>
      <c r="J23"/>
      <c r="K23" s="19" t="s">
        <v>178</v>
      </c>
    </row>
    <row r="24" spans="1:11" s="12" customFormat="1" ht="135.75" customHeight="1" x14ac:dyDescent="0.25">
      <c r="A24" s="13" t="s">
        <v>157</v>
      </c>
      <c r="B24" s="13" t="s">
        <v>177</v>
      </c>
      <c r="C24" s="26" t="str">
        <f t="shared" si="0"/>
        <v>Cuaderno de Estudio</v>
      </c>
      <c r="D24" s="14" t="s">
        <v>150</v>
      </c>
      <c r="E24" s="14" t="s">
        <v>164</v>
      </c>
      <c r="F24" s="14" t="str">
        <f t="shared" si="1"/>
        <v>CN_11_10_CO_IMG15_small</v>
      </c>
      <c r="G24" s="14" t="str">
        <f>IF(F24&lt;&gt;"",IF($G$4="Recurso",IF(LEFT($G$5,1)="M",VLOOKUP($G$5,'Definición técnica de imagenes'!$A$3:$G$17,5,FALSE),IF($G$5="F1",'Definición técnica de imagenes'!$E$15,'Definición técnica de imagenes'!$F$13)),'Definición técnica de imagenes'!$E$16),"")</f>
        <v>526 x 370 px</v>
      </c>
      <c r="H24" s="14" t="str">
        <f t="shared" si="2"/>
        <v>CN_11_10_CO_IMG15_zoom</v>
      </c>
      <c r="I24" s="14" t="str">
        <f>IF(OR(B24&lt;&gt;"",J24&lt;&gt;""),IF($G$4="Recurso",IF(LEFT($G$5,1)="M",IF(VLOOKUP($G$5,'Definición técnica de imagenes'!$A$3:$G$17,6,FALSE)=0,"",VLOOKUP($G$5,'Definición técnica de imagenes'!$A$3:$G$17,6,FALSE)),IF($G$5="F1","","")),'Definición técnica de imagenes'!$F$16),"")</f>
        <v>800 x 600 px</v>
      </c>
      <c r="J24" s="14"/>
      <c r="K24" s="15" t="s">
        <v>179</v>
      </c>
    </row>
    <row r="25" spans="1:11" s="12" customFormat="1" ht="95.25" customHeight="1" x14ac:dyDescent="0.25">
      <c r="A25" s="13" t="s">
        <v>158</v>
      </c>
      <c r="B25" s="13" t="s">
        <v>181</v>
      </c>
      <c r="C25" s="26" t="str">
        <f t="shared" si="0"/>
        <v>Cuaderno de Estudio</v>
      </c>
      <c r="D25" s="14" t="s">
        <v>166</v>
      </c>
      <c r="E25" s="14" t="s">
        <v>164</v>
      </c>
      <c r="F25" s="14" t="str">
        <f t="shared" si="1"/>
        <v>CN_11_10_CO_IMG16_small</v>
      </c>
      <c r="G25" s="14" t="str">
        <f>IF(F25&lt;&gt;"",IF($G$4="Recurso",IF(LEFT($G$5,1)="M",VLOOKUP($G$5,'Definición técnica de imagenes'!$A$3:$G$17,5,FALSE),IF($G$5="F1",'Definición técnica de imagenes'!$E$15,'Definición técnica de imagenes'!$F$13)),'Definición técnica de imagenes'!$E$16),"")</f>
        <v>526 x 370 px</v>
      </c>
      <c r="H25" s="14" t="str">
        <f t="shared" si="2"/>
        <v>CN_11_10_CO_IMG16_zoom</v>
      </c>
      <c r="I25" s="14" t="str">
        <f>IF(OR(B25&lt;&gt;"",J25&lt;&gt;""),IF($G$4="Recurso",IF(LEFT($G$5,1)="M",IF(VLOOKUP($G$5,'Definición técnica de imagenes'!$A$3:$G$17,6,FALSE)=0,"",VLOOKUP($G$5,'Definición técnica de imagenes'!$A$3:$G$17,6,FALSE)),IF($G$5="F1","","")),'Definición técnica de imagenes'!$F$16),"")</f>
        <v>800 x 600 px</v>
      </c>
      <c r="J25" s="19"/>
      <c r="K25" s="19"/>
    </row>
    <row r="26" spans="1:11" s="12" customFormat="1" ht="200.1" customHeight="1" x14ac:dyDescent="0.25">
      <c r="A26" s="13" t="s">
        <v>159</v>
      </c>
      <c r="B26" s="13" t="s">
        <v>177</v>
      </c>
      <c r="C26" s="26" t="str">
        <f t="shared" si="0"/>
        <v>Cuaderno de Estudio</v>
      </c>
      <c r="D26" s="14" t="s">
        <v>150</v>
      </c>
      <c r="E26" s="14" t="s">
        <v>164</v>
      </c>
      <c r="F26" s="14" t="str">
        <f t="shared" si="1"/>
        <v>CN_11_10_CO_IMG17_small</v>
      </c>
      <c r="G26" s="14" t="str">
        <f>IF(F26&lt;&gt;"",IF($G$4="Recurso",IF(LEFT($G$5,1)="M",VLOOKUP($G$5,'Definición técnica de imagenes'!$A$3:$G$17,5,FALSE),IF($G$5="F1",'Definición técnica de imagenes'!$E$15,'Definición técnica de imagenes'!$F$13)),'Definición técnica de imagenes'!$E$16),"")</f>
        <v>526 x 370 px</v>
      </c>
      <c r="H26" s="14" t="str">
        <f t="shared" si="2"/>
        <v>CN_11_10_CO_IMG17_zoom</v>
      </c>
      <c r="I26" s="14" t="str">
        <f>IF(OR(B26&lt;&gt;"",J26&lt;&gt;""),IF($G$4="Recurso",IF(LEFT($G$5,1)="M",IF(VLOOKUP($G$5,'Definición técnica de imagenes'!$A$3:$G$17,6,FALSE)=0,"",VLOOKUP($G$5,'Definición técnica de imagenes'!$A$3:$G$17,6,FALSE)),IF($G$5="F1","","")),'Definición técnica de imagenes'!$F$16),"")</f>
        <v>800 x 600 px</v>
      </c>
      <c r="J26" s="14"/>
      <c r="K26" s="74" t="s">
        <v>184</v>
      </c>
    </row>
    <row r="27" spans="1:11" s="12" customFormat="1" ht="200.1" customHeight="1" x14ac:dyDescent="0.25">
      <c r="A27" s="13" t="s">
        <v>160</v>
      </c>
      <c r="B27" s="13" t="s">
        <v>177</v>
      </c>
      <c r="C27" s="26" t="str">
        <f t="shared" si="0"/>
        <v>Cuaderno de Estudio</v>
      </c>
      <c r="D27" s="14" t="s">
        <v>150</v>
      </c>
      <c r="E27" s="14" t="s">
        <v>164</v>
      </c>
      <c r="F27" s="14" t="str">
        <f t="shared" si="1"/>
        <v>CN_11_10_CO_IMG18_small</v>
      </c>
      <c r="G27" s="14" t="str">
        <f>IF(F27&lt;&gt;"",IF($G$4="Recurso",IF(LEFT($G$5,1)="M",VLOOKUP($G$5,'Definición técnica de imagenes'!$A$3:$G$17,5,FALSE),IF($G$5="F1",'Definición técnica de imagenes'!$E$15,'Definición técnica de imagenes'!$F$13)),'Definición técnica de imagenes'!$E$16),"")</f>
        <v>526 x 370 px</v>
      </c>
      <c r="H27" s="14" t="str">
        <f t="shared" si="2"/>
        <v>CN_11_10_CO_IMG18_zoom</v>
      </c>
      <c r="I27" s="14" t="str">
        <f>IF(OR(B27&lt;&gt;"",J27&lt;&gt;""),IF($G$4="Recurso",IF(LEFT($G$5,1)="M",IF(VLOOKUP($G$5,'Definición técnica de imagenes'!$A$3:$G$17,6,FALSE)=0,"",VLOOKUP($G$5,'Definición técnica de imagenes'!$A$3:$G$17,6,FALSE)),IF($G$5="F1","","")),'Definición técnica de imagenes'!$F$16),"")</f>
        <v>800 x 600 px</v>
      </c>
      <c r="J27"/>
      <c r="K27" s="74" t="s">
        <v>183</v>
      </c>
    </row>
    <row r="28" spans="1:11" s="12" customFormat="1" ht="150" customHeight="1" x14ac:dyDescent="0.25">
      <c r="A28" s="13" t="s">
        <v>161</v>
      </c>
      <c r="B28" s="13" t="s">
        <v>177</v>
      </c>
      <c r="C28" s="26" t="str">
        <f t="shared" si="0"/>
        <v>Cuaderno de Estudio</v>
      </c>
      <c r="D28" s="14" t="s">
        <v>150</v>
      </c>
      <c r="E28" s="14" t="s">
        <v>164</v>
      </c>
      <c r="F28" s="14" t="str">
        <f t="shared" si="1"/>
        <v>CN_11_10_CO_IMG19_small</v>
      </c>
      <c r="G28" s="14" t="str">
        <f>IF(F28&lt;&gt;"",IF($G$4="Recurso",IF(LEFT($G$5,1)="M",VLOOKUP($G$5,'Definición técnica de imagenes'!$A$3:$G$17,5,FALSE),IF($G$5="F1",'Definición técnica de imagenes'!$E$15,'Definición técnica de imagenes'!$F$13)),'Definición técnica de imagenes'!$E$16),"")</f>
        <v>526 x 370 px</v>
      </c>
      <c r="H28" s="14" t="str">
        <f t="shared" si="2"/>
        <v>CN_11_10_CO_IMG19_zoom</v>
      </c>
      <c r="I28" s="14" t="str">
        <f>IF(OR(B28&lt;&gt;"",J28&lt;&gt;""),IF($G$4="Recurso",IF(LEFT($G$5,1)="M",IF(VLOOKUP($G$5,'Definición técnica de imagenes'!$A$3:$G$17,6,FALSE)=0,"",VLOOKUP($G$5,'Definición técnica de imagenes'!$A$3:$G$17,6,FALSE)),IF($G$5="F1","","")),'Definición técnica de imagenes'!$F$16),"")</f>
        <v>800 x 600 px</v>
      </c>
      <c r="J28" s="21"/>
      <c r="K28" s="74" t="s">
        <v>183</v>
      </c>
    </row>
    <row r="29" spans="1:11" s="12" customFormat="1" ht="150" customHeight="1" x14ac:dyDescent="0.25">
      <c r="A29" s="13" t="s">
        <v>162</v>
      </c>
      <c r="B29" s="13" t="s">
        <v>177</v>
      </c>
      <c r="C29" s="26" t="str">
        <f t="shared" si="0"/>
        <v>Cuaderno de Estudio</v>
      </c>
      <c r="D29" s="14" t="s">
        <v>150</v>
      </c>
      <c r="E29" s="14" t="s">
        <v>164</v>
      </c>
      <c r="F29" s="14" t="str">
        <f t="shared" si="1"/>
        <v>CN_11_10_CO_IMG20_small</v>
      </c>
      <c r="G29" s="14" t="str">
        <f>IF(F29&lt;&gt;"",IF($G$4="Recurso",IF(LEFT($G$5,1)="M",VLOOKUP($G$5,'Definición técnica de imagenes'!$A$3:$G$17,5,FALSE),IF($G$5="F1",'Definición técnica de imagenes'!$E$15,'Definición técnica de imagenes'!$F$13)),'Definición técnica de imagenes'!$E$16),"")</f>
        <v>526 x 370 px</v>
      </c>
      <c r="H29" s="14" t="str">
        <f t="shared" si="2"/>
        <v>CN_11_10_CO_IMG20_zoom</v>
      </c>
      <c r="I29" s="14" t="str">
        <f>IF(OR(B29&lt;&gt;"",J29&lt;&gt;""),IF($G$4="Recurso",IF(LEFT($G$5,1)="M",IF(VLOOKUP($G$5,'Definición técnica de imagenes'!$A$3:$G$17,6,FALSE)=0,"",VLOOKUP($G$5,'Definición técnica de imagenes'!$A$3:$G$17,6,FALSE)),IF($G$5="F1","","")),'Definición técnica de imagenes'!$F$16),"")</f>
        <v>800 x 600 px</v>
      </c>
      <c r="J29" s="22"/>
      <c r="K29" s="74" t="s">
        <v>185</v>
      </c>
    </row>
    <row r="30" spans="1:11" s="12" customFormat="1" ht="150" customHeight="1" x14ac:dyDescent="0.25">
      <c r="A30" s="13" t="s">
        <v>182</v>
      </c>
      <c r="B30" s="13" t="s">
        <v>186</v>
      </c>
      <c r="C30" s="26" t="str">
        <f t="shared" si="0"/>
        <v>Cuaderno de Estudio</v>
      </c>
      <c r="D30" s="14" t="s">
        <v>166</v>
      </c>
      <c r="E30" s="14" t="s">
        <v>164</v>
      </c>
      <c r="F30" s="14" t="str">
        <f t="shared" si="1"/>
        <v>CN_11_10_CO_IMG21_small</v>
      </c>
      <c r="G30" s="14" t="str">
        <f>IF(F30&lt;&gt;"",IF($G$4="Recurso",IF(LEFT($G$5,1)="M",VLOOKUP($G$5,'Definición técnica de imagenes'!$A$3:$G$17,5,FALSE),IF($G$5="F1",'Definición técnica de imagenes'!$E$15,'Definición técnica de imagenes'!$F$13)),'Definición técnica de imagenes'!$E$16),"")</f>
        <v>526 x 370 px</v>
      </c>
      <c r="H30" s="14" t="str">
        <f t="shared" si="2"/>
        <v>CN_11_10_CO_IMG21_zoom</v>
      </c>
      <c r="I30" s="14" t="str">
        <f>IF(OR(B30&lt;&gt;"",J30&lt;&gt;""),IF($G$4="Recurso",IF(LEFT($G$5,1)="M",IF(VLOOKUP($G$5,'Definición técnica de imagenes'!$A$3:$G$17,6,FALSE)=0,"",VLOOKUP($G$5,'Definición técnica de imagenes'!$A$3:$G$17,6,FALSE)),IF($G$5="F1","","")),'Definición técnica de imagenes'!$F$16),"")</f>
        <v>800 x 600 px</v>
      </c>
      <c r="J30" s="14"/>
      <c r="K30" s="15"/>
    </row>
    <row r="31" spans="1:11" s="12" customFormat="1" x14ac:dyDescent="0.25">
      <c r="A31" s="13" t="str">
        <f t="shared" ref="A31:A74" si="3">IF(OR(B31&lt;&gt;"",J31&lt;&gt;""),CONCATENATE(LEFT(A30,3),IF(MID(A30,4,2)+1&lt;10,CONCATENATE("0",MID(A30,4,2)+1),MID(A30,4,2)+1)),"")</f>
        <v/>
      </c>
      <c r="B31" s="13"/>
      <c r="C31" s="26" t="str">
        <f t="shared" si="0"/>
        <v/>
      </c>
      <c r="D31" s="14"/>
      <c r="E31" s="14"/>
      <c r="F31" s="14" t="str">
        <f t="shared" si="1"/>
        <v/>
      </c>
      <c r="G31" s="14" t="str">
        <f>IF(F31&lt;&gt;"",IF($G$4="Recurso",IF(LEFT($G$5,1)="M",VLOOKUP($G$5,'Definición técnica de imagenes'!$A$3:$G$17,5,FALSE),IF($G$5="F1",'Definición técnica de imagenes'!$E$15,'Definición técnica de imagenes'!$F$13)),'Definición técnica de imagenes'!$E$16),"")</f>
        <v/>
      </c>
      <c r="H31" s="14" t="str">
        <f t="shared" si="2"/>
        <v/>
      </c>
      <c r="I31" s="14" t="str">
        <f>IF(OR(B31&lt;&gt;"",J31&lt;&gt;""),IF($G$4="Recurso",IF(LEFT($G$5,1)="M",IF(VLOOKUP($G$5,'Definición técnica de imagenes'!$A$3:$G$17,6,FALSE)=0,"",VLOOKUP($G$5,'Definición técnica de imagenes'!$A$3:$G$17,6,FALSE)),IF($G$5="F1","","")),'Definición técnica de imagenes'!$F$16),"")</f>
        <v/>
      </c>
      <c r="J31" s="14"/>
      <c r="K31" s="15"/>
    </row>
    <row r="32" spans="1:11" s="12" customFormat="1" x14ac:dyDescent="0.25">
      <c r="A32" s="13" t="str">
        <f t="shared" si="3"/>
        <v/>
      </c>
      <c r="B32" s="13"/>
      <c r="C32" s="26" t="str">
        <f t="shared" si="0"/>
        <v/>
      </c>
      <c r="D32" s="14"/>
      <c r="E32" s="14"/>
      <c r="F32" s="14" t="str">
        <f t="shared" si="1"/>
        <v/>
      </c>
      <c r="G32" s="14" t="str">
        <f>IF(F32&lt;&gt;"",IF($G$4="Recurso",IF(LEFT($G$5,1)="M",VLOOKUP($G$5,'Definición técnica de imagenes'!$A$3:$G$17,5,FALSE),IF($G$5="F1",'Definición técnica de imagenes'!$E$15,'Definición técnica de imagenes'!$F$13)),'Definición técnica de imagenes'!$E$16),"")</f>
        <v/>
      </c>
      <c r="H32" s="14" t="str">
        <f t="shared" si="2"/>
        <v/>
      </c>
      <c r="I32" s="14" t="str">
        <f>IF(OR(B32&lt;&gt;"",J32&lt;&gt;""),IF($G$4="Recurso",IF(LEFT($G$5,1)="M",IF(VLOOKUP($G$5,'Definición técnica de imagenes'!$A$3:$G$17,6,FALSE)=0,"",VLOOKUP($G$5,'Definición técnica de imagenes'!$A$3:$G$17,6,FALSE)),IF($G$5="F1","","")),'Definición técnica de imagenes'!$F$16),"")</f>
        <v/>
      </c>
      <c r="J32" s="14"/>
      <c r="K32" s="15"/>
    </row>
    <row r="33" spans="1:11" s="12" customFormat="1" x14ac:dyDescent="0.25">
      <c r="A33" s="13" t="str">
        <f t="shared" si="3"/>
        <v/>
      </c>
      <c r="B33" s="13"/>
      <c r="C33" s="26" t="str">
        <f t="shared" si="0"/>
        <v/>
      </c>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IF(OR(B33&lt;&gt;"",J33&lt;&gt;""),IF($G$4="Recurso",IF(LEFT($G$5,1)="M",IF(VLOOKUP($G$5,'Definición técnica de imagenes'!$A$3:$G$17,6,FALSE)=0,"",VLOOKUP($G$5,'Definición técnica de imagenes'!$A$3:$G$17,6,FALSE)),IF($G$5="F1","","")),'Definición técnica de imagenes'!$F$16),"")</f>
        <v/>
      </c>
      <c r="J33" s="14"/>
      <c r="K33" s="15"/>
    </row>
    <row r="34" spans="1:11" s="12" customFormat="1" x14ac:dyDescent="0.25">
      <c r="A34" s="13" t="str">
        <f t="shared" si="3"/>
        <v/>
      </c>
      <c r="B34" s="13"/>
      <c r="C34" s="26" t="str">
        <f t="shared" si="0"/>
        <v/>
      </c>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IF(OR(B34&lt;&gt;"",J34&lt;&gt;""),IF($G$4="Recurso",IF(LEFT($G$5,1)="M",IF(VLOOKUP($G$5,'Definición técnica de imagenes'!$A$3:$G$17,6,FALSE)=0,"",VLOOKUP($G$5,'Definición técnica de imagenes'!$A$3:$G$17,6,FALSE)),IF($G$5="F1","","")),'Definición técnica de imagenes'!$F$16),"")</f>
        <v/>
      </c>
      <c r="J34" s="14"/>
      <c r="K34" s="15"/>
    </row>
    <row r="35" spans="1:11" s="12" customFormat="1" x14ac:dyDescent="0.25">
      <c r="A35" s="13" t="str">
        <f t="shared" si="3"/>
        <v/>
      </c>
      <c r="B35" s="13"/>
      <c r="C35" s="26" t="str">
        <f t="shared" si="0"/>
        <v/>
      </c>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IF(OR(B35&lt;&gt;"",J35&lt;&gt;""),IF($G$4="Recurso",IF(LEFT($G$5,1)="M",IF(VLOOKUP($G$5,'Definición técnica de imagenes'!$A$3:$G$17,6,FALSE)=0,"",VLOOKUP($G$5,'Definición técnica de imagenes'!$A$3:$G$17,6,FALSE)),IF($G$5="F1","","")),'Definición técnica de imagenes'!$F$16),"")</f>
        <v/>
      </c>
      <c r="J35" s="14"/>
      <c r="K35" s="15"/>
    </row>
    <row r="36" spans="1:11" s="12" customFormat="1" x14ac:dyDescent="0.25">
      <c r="A36" s="13" t="str">
        <f t="shared" si="3"/>
        <v/>
      </c>
      <c r="B36" s="13"/>
      <c r="C36" s="26" t="str">
        <f t="shared" si="0"/>
        <v/>
      </c>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IF(OR(B36&lt;&gt;"",J36&lt;&gt;""),IF($G$4="Recurso",IF(LEFT($G$5,1)="M",IF(VLOOKUP($G$5,'Definición técnica de imagenes'!$A$3:$G$17,6,FALSE)=0,"",VLOOKUP($G$5,'Definición técnica de imagenes'!$A$3:$G$17,6,FALSE)),IF($G$5="F1","","")),'Definición técnica de imagenes'!$F$16),"")</f>
        <v/>
      </c>
      <c r="J36" s="14"/>
      <c r="K36" s="15"/>
    </row>
    <row r="37" spans="1:11" s="12" customFormat="1" x14ac:dyDescent="0.25">
      <c r="A37" s="13" t="str">
        <f t="shared" si="3"/>
        <v/>
      </c>
      <c r="B37" s="13"/>
      <c r="C37" s="26" t="str">
        <f t="shared" si="0"/>
        <v/>
      </c>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IF(OR(B37&lt;&gt;"",J37&lt;&gt;""),IF($G$4="Recurso",IF(LEFT($G$5,1)="M",IF(VLOOKUP($G$5,'Definición técnica de imagenes'!$A$3:$G$17,6,FALSE)=0,"",VLOOKUP($G$5,'Definición técnica de imagenes'!$A$3:$G$17,6,FALSE)),IF($G$5="F1","","")),'Definición técnica de imagenes'!$F$16),"")</f>
        <v/>
      </c>
      <c r="J37" s="14"/>
      <c r="K37" s="15"/>
    </row>
    <row r="38" spans="1:11" s="12" customFormat="1" x14ac:dyDescent="0.25">
      <c r="A38" s="13" t="str">
        <f t="shared" si="3"/>
        <v/>
      </c>
      <c r="B38" s="13"/>
      <c r="C38" s="26" t="str">
        <f t="shared" si="0"/>
        <v/>
      </c>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IF(OR(B38&lt;&gt;"",J38&lt;&gt;""),IF($G$4="Recurso",IF(LEFT($G$5,1)="M",IF(VLOOKUP($G$5,'Definición técnica de imagenes'!$A$3:$G$17,6,FALSE)=0,"",VLOOKUP($G$5,'Definición técnica de imagenes'!$A$3:$G$17,6,FALSE)),IF($G$5="F1","","")),'Definición técnica de imagenes'!$F$16),"")</f>
        <v/>
      </c>
      <c r="J38" s="14"/>
      <c r="K38" s="15"/>
    </row>
    <row r="39" spans="1:11" s="12" customFormat="1" x14ac:dyDescent="0.25">
      <c r="A39" s="13" t="str">
        <f t="shared" si="3"/>
        <v/>
      </c>
      <c r="B39" s="13"/>
      <c r="C39" s="26" t="str">
        <f t="shared" si="0"/>
        <v/>
      </c>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t="str">
        <f t="shared" si="3"/>
        <v/>
      </c>
      <c r="B40" s="13"/>
      <c r="C40" s="26" t="str">
        <f t="shared" si="0"/>
        <v/>
      </c>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t="str">
        <f t="shared" si="3"/>
        <v/>
      </c>
      <c r="B41" s="13"/>
      <c r="C41" s="26" t="str">
        <f t="shared" si="0"/>
        <v/>
      </c>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t="str">
        <f t="shared" si="3"/>
        <v/>
      </c>
      <c r="B42" s="13"/>
      <c r="C42" s="26" t="str">
        <f t="shared" si="0"/>
        <v/>
      </c>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t="str">
        <f t="shared" si="3"/>
        <v/>
      </c>
      <c r="B43" s="13"/>
      <c r="C43" s="26" t="str">
        <f t="shared" si="0"/>
        <v/>
      </c>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t="str">
        <f t="shared" si="3"/>
        <v/>
      </c>
      <c r="B44" s="13"/>
      <c r="C44" s="26" t="str">
        <f t="shared" si="0"/>
        <v/>
      </c>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t="str">
        <f t="shared" si="3"/>
        <v/>
      </c>
      <c r="B45" s="13"/>
      <c r="C45" s="26" t="str">
        <f t="shared" si="0"/>
        <v/>
      </c>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t="str">
        <f t="shared" si="3"/>
        <v/>
      </c>
      <c r="B46" s="13"/>
      <c r="C46" s="26" t="str">
        <f t="shared" si="0"/>
        <v/>
      </c>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t="str">
        <f t="shared" si="3"/>
        <v/>
      </c>
      <c r="B47" s="13"/>
      <c r="C47" s="26" t="str">
        <f t="shared" si="0"/>
        <v/>
      </c>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t="str">
        <f t="shared" si="3"/>
        <v/>
      </c>
      <c r="B48" s="13"/>
      <c r="C48" s="26" t="str">
        <f t="shared" si="0"/>
        <v/>
      </c>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t="str">
        <f t="shared" si="3"/>
        <v/>
      </c>
      <c r="B49" s="13"/>
      <c r="C49" s="26" t="str">
        <f t="shared" si="0"/>
        <v/>
      </c>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t="str">
        <f t="shared" si="3"/>
        <v/>
      </c>
      <c r="B50" s="13"/>
      <c r="C50" s="26" t="str">
        <f t="shared" si="0"/>
        <v/>
      </c>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t="str">
        <f t="shared" si="3"/>
        <v/>
      </c>
      <c r="B51" s="13"/>
      <c r="C51" s="26" t="str">
        <f t="shared" si="0"/>
        <v/>
      </c>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t="str">
        <f t="shared" si="3"/>
        <v/>
      </c>
      <c r="B52" s="13"/>
      <c r="C52" s="26" t="str">
        <f t="shared" si="0"/>
        <v/>
      </c>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t="str">
        <f t="shared" si="3"/>
        <v/>
      </c>
      <c r="B53" s="13"/>
      <c r="C53" s="26" t="str">
        <f t="shared" si="0"/>
        <v/>
      </c>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t="str">
        <f t="shared" si="3"/>
        <v/>
      </c>
      <c r="B54" s="13"/>
      <c r="C54" s="26" t="str">
        <f t="shared" si="0"/>
        <v/>
      </c>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t="str">
        <f t="shared" si="3"/>
        <v/>
      </c>
      <c r="B55" s="13"/>
      <c r="C55" s="26" t="str">
        <f t="shared" si="0"/>
        <v/>
      </c>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t="str">
        <f t="shared" si="3"/>
        <v/>
      </c>
      <c r="B56" s="13"/>
      <c r="C56" s="26" t="str">
        <f t="shared" si="0"/>
        <v/>
      </c>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t="str">
        <f t="shared" si="3"/>
        <v/>
      </c>
      <c r="B57" s="13"/>
      <c r="C57" s="26" t="str">
        <f t="shared" si="0"/>
        <v/>
      </c>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t="str">
        <f t="shared" si="3"/>
        <v/>
      </c>
      <c r="B58" s="13"/>
      <c r="C58" s="26" t="str">
        <f t="shared" si="0"/>
        <v/>
      </c>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t="str">
        <f t="shared" si="3"/>
        <v/>
      </c>
      <c r="B59" s="13"/>
      <c r="C59" s="26" t="str">
        <f t="shared" si="0"/>
        <v/>
      </c>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t="str">
        <f t="shared" si="3"/>
        <v/>
      </c>
      <c r="B60" s="13"/>
      <c r="C60" s="26" t="str">
        <f t="shared" si="0"/>
        <v/>
      </c>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t="str">
        <f t="shared" si="3"/>
        <v/>
      </c>
      <c r="B61" s="13"/>
      <c r="C61" s="26" t="str">
        <f t="shared" si="0"/>
        <v/>
      </c>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t="str">
        <f t="shared" si="3"/>
        <v/>
      </c>
      <c r="B62" s="13"/>
      <c r="C62" s="26" t="str">
        <f t="shared" si="0"/>
        <v/>
      </c>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t="str">
        <f t="shared" si="3"/>
        <v/>
      </c>
      <c r="B63" s="13"/>
      <c r="C63" s="26" t="str">
        <f t="shared" si="0"/>
        <v/>
      </c>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t="str">
        <f t="shared" si="3"/>
        <v/>
      </c>
      <c r="B64" s="13"/>
      <c r="C64" s="26" t="str">
        <f t="shared" si="0"/>
        <v/>
      </c>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t="str">
        <f t="shared" si="3"/>
        <v/>
      </c>
      <c r="B65" s="13"/>
      <c r="C65" s="26" t="str">
        <f t="shared" si="0"/>
        <v/>
      </c>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t="str">
        <f t="shared" si="3"/>
        <v/>
      </c>
      <c r="B66" s="13"/>
      <c r="C66" s="26" t="str">
        <f t="shared" ref="C66:C99" si="4">IF(OR(B66&lt;&gt;"",J66&lt;&gt;""),IF($G$4="Recurso",CONCATENATE($G$4," ",$G$5),$G$4),"")</f>
        <v/>
      </c>
      <c r="D66" s="14"/>
      <c r="E66" s="14"/>
      <c r="F66" s="14" t="str">
        <f t="shared" ref="F66:F99" si="5">IF(OR(B66&lt;&gt;"",J66&lt;&gt;""),CONCATENATE($C$7,"_",$A66,IF($G$4="Cuaderno de Estudio","_small",CONCATENATE(IF(I66="","","n"),IF(LEFT($G$5,1)="F",".jpg",".png")))),"")</f>
        <v/>
      </c>
      <c r="G66" s="14" t="str">
        <f>IF(F66&lt;&gt;"",IF($G$4="Recurso",IF(LEFT($G$5,1)="M",VLOOKUP($G$5,'Definición técnica de imagenes'!$A$3:$G$17,5,FALSE),IF($G$5="F1",'Definición técnica de imagenes'!$E$15,'Definición técnica de imagenes'!$F$13)),'Definición técnica de imagenes'!$E$16),"")</f>
        <v/>
      </c>
      <c r="H66" s="14" t="str">
        <f t="shared" ref="H66:H99" si="6">IF(AND(I66&lt;&gt;"",I66&lt;&gt;0),IF(OR(B66&lt;&gt;"",J66&lt;&gt;""),CONCATENATE($C$7,"_",$A66,IF($G$4="Cuaderno de Estudio","_zoom",CONCATENATE("a",IF(LEFT($G$5,1)="F",".jpg",".png")))),""),"")</f>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t="str">
        <f t="shared" si="3"/>
        <v/>
      </c>
      <c r="B67" s="13"/>
      <c r="C67" s="26" t="str">
        <f t="shared" si="4"/>
        <v/>
      </c>
      <c r="D67" s="14"/>
      <c r="E67" s="14"/>
      <c r="F67" s="14" t="str">
        <f t="shared" si="5"/>
        <v/>
      </c>
      <c r="G67" s="14" t="str">
        <f>IF(F67&lt;&gt;"",IF($G$4="Recurso",IF(LEFT($G$5,1)="M",VLOOKUP($G$5,'Definición técnica de imagenes'!$A$3:$G$17,5,FALSE),IF($G$5="F1",'Definición técnica de imagenes'!$E$15,'Definición técnica de imagenes'!$F$13)),'Definición técnica de imagenes'!$E$16),"")</f>
        <v/>
      </c>
      <c r="H67" s="14" t="str">
        <f t="shared" si="6"/>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t="str">
        <f t="shared" si="3"/>
        <v/>
      </c>
      <c r="B68" s="13"/>
      <c r="C68" s="26" t="str">
        <f t="shared" si="4"/>
        <v/>
      </c>
      <c r="D68" s="14"/>
      <c r="E68" s="14"/>
      <c r="F68" s="14" t="str">
        <f t="shared" si="5"/>
        <v/>
      </c>
      <c r="G68" s="14" t="str">
        <f>IF(F68&lt;&gt;"",IF($G$4="Recurso",IF(LEFT($G$5,1)="M",VLOOKUP($G$5,'Definición técnica de imagenes'!$A$3:$G$17,5,FALSE),IF($G$5="F1",'Definición técnica de imagenes'!$E$15,'Definición técnica de imagenes'!$F$13)),'Definición técnica de imagenes'!$E$16),"")</f>
        <v/>
      </c>
      <c r="H68" s="14" t="str">
        <f t="shared" si="6"/>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t="str">
        <f t="shared" si="3"/>
        <v/>
      </c>
      <c r="B69" s="13"/>
      <c r="C69" s="26" t="str">
        <f t="shared" si="4"/>
        <v/>
      </c>
      <c r="D69" s="14"/>
      <c r="E69" s="14"/>
      <c r="F69" s="14" t="str">
        <f t="shared" si="5"/>
        <v/>
      </c>
      <c r="G69" s="14" t="str">
        <f>IF(F69&lt;&gt;"",IF($G$4="Recurso",IF(LEFT($G$5,1)="M",VLOOKUP($G$5,'Definición técnica de imagenes'!$A$3:$G$17,5,FALSE),IF($G$5="F1",'Definición técnica de imagenes'!$E$15,'Definición técnica de imagenes'!$F$13)),'Definición técnica de imagenes'!$E$16),"")</f>
        <v/>
      </c>
      <c r="H69" s="14" t="str">
        <f t="shared" si="6"/>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t="str">
        <f t="shared" si="3"/>
        <v/>
      </c>
      <c r="B70" s="13"/>
      <c r="C70" s="26" t="str">
        <f t="shared" si="4"/>
        <v/>
      </c>
      <c r="D70" s="14"/>
      <c r="E70" s="14"/>
      <c r="F70" s="14" t="str">
        <f t="shared" si="5"/>
        <v/>
      </c>
      <c r="G70" s="14" t="str">
        <f>IF(F70&lt;&gt;"",IF($G$4="Recurso",IF(LEFT($G$5,1)="M",VLOOKUP($G$5,'Definición técnica de imagenes'!$A$3:$G$17,5,FALSE),IF($G$5="F1",'Definición técnica de imagenes'!$E$15,'Definición técnica de imagenes'!$F$13)),'Definición técnica de imagenes'!$E$16),"")</f>
        <v/>
      </c>
      <c r="H70" s="14" t="str">
        <f t="shared" si="6"/>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t="str">
        <f t="shared" si="3"/>
        <v/>
      </c>
      <c r="B71" s="13"/>
      <c r="C71" s="26" t="str">
        <f t="shared" si="4"/>
        <v/>
      </c>
      <c r="D71" s="14"/>
      <c r="E71" s="14"/>
      <c r="F71" s="14" t="str">
        <f t="shared" si="5"/>
        <v/>
      </c>
      <c r="G71" s="14" t="str">
        <f>IF(F71&lt;&gt;"",IF($G$4="Recurso",IF(LEFT($G$5,1)="M",VLOOKUP($G$5,'Definición técnica de imagenes'!$A$3:$G$17,5,FALSE),IF($G$5="F1",'Definición técnica de imagenes'!$E$15,'Definición técnica de imagenes'!$F$13)),'Definición técnica de imagenes'!$E$16),"")</f>
        <v/>
      </c>
      <c r="H71" s="14" t="str">
        <f t="shared" si="6"/>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t="str">
        <f t="shared" si="3"/>
        <v/>
      </c>
      <c r="B72" s="13"/>
      <c r="C72" s="26" t="str">
        <f t="shared" si="4"/>
        <v/>
      </c>
      <c r="D72" s="14"/>
      <c r="E72" s="14"/>
      <c r="F72" s="14" t="str">
        <f t="shared" si="5"/>
        <v/>
      </c>
      <c r="G72" s="14" t="str">
        <f>IF(F72&lt;&gt;"",IF($G$4="Recurso",IF(LEFT($G$5,1)="M",VLOOKUP($G$5,'Definición técnica de imagenes'!$A$3:$G$17,5,FALSE),IF($G$5="F1",'Definición técnica de imagenes'!$E$15,'Definición técnica de imagenes'!$F$13)),'Definición técnica de imagenes'!$E$16),"")</f>
        <v/>
      </c>
      <c r="H72" s="14" t="str">
        <f t="shared" si="6"/>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t="str">
        <f t="shared" si="3"/>
        <v/>
      </c>
      <c r="B73" s="13"/>
      <c r="C73" s="26" t="str">
        <f t="shared" si="4"/>
        <v/>
      </c>
      <c r="D73" s="14"/>
      <c r="E73" s="14"/>
      <c r="F73" s="14" t="str">
        <f t="shared" si="5"/>
        <v/>
      </c>
      <c r="G73" s="14" t="str">
        <f>IF(F73&lt;&gt;"",IF($G$4="Recurso",IF(LEFT($G$5,1)="M",VLOOKUP($G$5,'Definición técnica de imagenes'!$A$3:$G$17,5,FALSE),IF($G$5="F1",'Definición técnica de imagenes'!$E$15,'Definición técnica de imagenes'!$F$13)),'Definición técnica de imagenes'!$E$16),"")</f>
        <v/>
      </c>
      <c r="H73" s="14" t="str">
        <f t="shared" si="6"/>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t="str">
        <f t="shared" si="3"/>
        <v/>
      </c>
      <c r="B74" s="13"/>
      <c r="C74" s="26" t="str">
        <f t="shared" si="4"/>
        <v/>
      </c>
      <c r="D74" s="14"/>
      <c r="E74" s="14"/>
      <c r="F74" s="14" t="str">
        <f t="shared" si="5"/>
        <v/>
      </c>
      <c r="G74" s="14" t="str">
        <f>IF(F74&lt;&gt;"",IF($G$4="Recurso",IF(LEFT($G$5,1)="M",VLOOKUP($G$5,'Definición técnica de imagenes'!$A$3:$G$17,5,FALSE),IF($G$5="F1",'Definición técnica de imagenes'!$E$15,'Definición técnica de imagenes'!$F$13)),'Definición técnica de imagenes'!$E$16),"")</f>
        <v/>
      </c>
      <c r="H74" s="14" t="str">
        <f t="shared" si="6"/>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t="str">
        <f t="shared" ref="A75:A99" si="7">IF(OR(B75&lt;&gt;"",J75&lt;&gt;""),CONCATENATE(LEFT(A74,3),IF(MID(A74,4,2)+1&lt;10,CONCATENATE("0",MID(A74,4,2)+1),MID(A74,4,2)+1)),"")</f>
        <v/>
      </c>
      <c r="B75" s="13"/>
      <c r="C75" s="26" t="str">
        <f t="shared" si="4"/>
        <v/>
      </c>
      <c r="D75" s="14"/>
      <c r="E75" s="14"/>
      <c r="F75" s="14" t="str">
        <f t="shared" si="5"/>
        <v/>
      </c>
      <c r="G75" s="14" t="str">
        <f>IF(F75&lt;&gt;"",IF($G$4="Recurso",IF(LEFT($G$5,1)="M",VLOOKUP($G$5,'Definición técnica de imagenes'!$A$3:$G$17,5,FALSE),IF($G$5="F1",'Definición técnica de imagenes'!$E$15,'Definición técnica de imagenes'!$F$13)),'Definición técnica de imagenes'!$E$16),"")</f>
        <v/>
      </c>
      <c r="H75" s="14" t="str">
        <f t="shared" si="6"/>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t="str">
        <f t="shared" si="7"/>
        <v/>
      </c>
      <c r="B76" s="13"/>
      <c r="C76" s="26" t="str">
        <f t="shared" si="4"/>
        <v/>
      </c>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t="str">
        <f t="shared" si="7"/>
        <v/>
      </c>
      <c r="B77" s="13"/>
      <c r="C77" s="26" t="str">
        <f t="shared" si="4"/>
        <v/>
      </c>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t="str">
        <f t="shared" si="7"/>
        <v/>
      </c>
      <c r="B78" s="13"/>
      <c r="C78" s="26" t="str">
        <f t="shared" si="4"/>
        <v/>
      </c>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t="str">
        <f t="shared" si="7"/>
        <v/>
      </c>
      <c r="B79" s="13"/>
      <c r="C79" s="26" t="str">
        <f t="shared" si="4"/>
        <v/>
      </c>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t="str">
        <f t="shared" si="7"/>
        <v/>
      </c>
      <c r="B80" s="13"/>
      <c r="C80" s="26" t="str">
        <f t="shared" si="4"/>
        <v/>
      </c>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t="str">
        <f t="shared" si="7"/>
        <v/>
      </c>
      <c r="B81" s="13"/>
      <c r="C81" s="26" t="str">
        <f t="shared" si="4"/>
        <v/>
      </c>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t="str">
        <f t="shared" si="7"/>
        <v/>
      </c>
      <c r="B82" s="13"/>
      <c r="C82" s="26" t="str">
        <f t="shared" si="4"/>
        <v/>
      </c>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t="str">
        <f t="shared" si="7"/>
        <v/>
      </c>
      <c r="B83" s="13"/>
      <c r="C83" s="26" t="str">
        <f t="shared" si="4"/>
        <v/>
      </c>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t="str">
        <f t="shared" si="7"/>
        <v/>
      </c>
      <c r="B84" s="13"/>
      <c r="C84" s="26" t="str">
        <f t="shared" si="4"/>
        <v/>
      </c>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t="str">
        <f t="shared" si="7"/>
        <v/>
      </c>
      <c r="B85" s="13"/>
      <c r="C85" s="26" t="str">
        <f t="shared" si="4"/>
        <v/>
      </c>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t="str">
        <f t="shared" si="7"/>
        <v/>
      </c>
      <c r="B86" s="13"/>
      <c r="C86" s="26" t="str">
        <f t="shared" si="4"/>
        <v/>
      </c>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t="str">
        <f t="shared" si="7"/>
        <v/>
      </c>
      <c r="B87" s="13"/>
      <c r="C87" s="26" t="str">
        <f t="shared" si="4"/>
        <v/>
      </c>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t="str">
        <f t="shared" si="7"/>
        <v/>
      </c>
      <c r="B88" s="13"/>
      <c r="C88" s="26" t="str">
        <f t="shared" si="4"/>
        <v/>
      </c>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t="str">
        <f t="shared" si="7"/>
        <v/>
      </c>
      <c r="B89" s="13"/>
      <c r="C89" s="26" t="str">
        <f t="shared" si="4"/>
        <v/>
      </c>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t="str">
        <f t="shared" si="7"/>
        <v/>
      </c>
      <c r="B90" s="13"/>
      <c r="C90" s="26" t="str">
        <f t="shared" si="4"/>
        <v/>
      </c>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t="str">
        <f t="shared" si="7"/>
        <v/>
      </c>
      <c r="B91" s="13"/>
      <c r="C91" s="26" t="str">
        <f t="shared" si="4"/>
        <v/>
      </c>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t="str">
        <f t="shared" si="7"/>
        <v/>
      </c>
      <c r="B92" s="13"/>
      <c r="C92" s="26" t="str">
        <f t="shared" si="4"/>
        <v/>
      </c>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t="str">
        <f t="shared" si="7"/>
        <v/>
      </c>
      <c r="B93" s="13"/>
      <c r="C93" s="26" t="str">
        <f t="shared" si="4"/>
        <v/>
      </c>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t="str">
        <f t="shared" si="7"/>
        <v/>
      </c>
      <c r="B94" s="13"/>
      <c r="C94" s="26" t="str">
        <f t="shared" si="4"/>
        <v/>
      </c>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t="str">
        <f t="shared" si="7"/>
        <v/>
      </c>
      <c r="B95" s="13"/>
      <c r="C95" s="26" t="str">
        <f t="shared" si="4"/>
        <v/>
      </c>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t="str">
        <f t="shared" si="7"/>
        <v/>
      </c>
      <c r="B96" s="13"/>
      <c r="C96" s="26" t="str">
        <f t="shared" si="4"/>
        <v/>
      </c>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t="str">
        <f t="shared" si="7"/>
        <v/>
      </c>
      <c r="B97" s="13"/>
      <c r="C97" s="26" t="str">
        <f t="shared" si="4"/>
        <v/>
      </c>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t="str">
        <f t="shared" si="7"/>
        <v/>
      </c>
      <c r="B98" s="13"/>
      <c r="C98" s="26" t="str">
        <f t="shared" si="4"/>
        <v/>
      </c>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t="str">
        <f t="shared" si="7"/>
        <v/>
      </c>
      <c r="B99" s="13"/>
      <c r="C99" s="26" t="str">
        <f t="shared" si="4"/>
        <v/>
      </c>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99">
      <formula1>"Vertical,Horizontal"</formula1>
    </dataValidation>
    <dataValidation type="list" allowBlank="1" showInputMessage="1" showErrorMessage="1" sqref="D10:D99">
      <formula1>"Ilustración,Fotografía"</formula1>
    </dataValidation>
  </dataValidations>
  <pageMargins left="0.75" right="0.75" top="1" bottom="1" header="0.5" footer="0.5"/>
  <pageSetup orientation="portrait" horizontalDpi="4294967292" verticalDpi="4294967292"/>
  <drawing r:id="rId1"/>
  <legacyDrawing r:id="rId2"/>
  <oleObjects>
    <mc:AlternateContent xmlns:mc="http://schemas.openxmlformats.org/markup-compatibility/2006">
      <mc:Choice Requires="x14">
        <oleObject progId="PBrush" shapeId="3090" r:id="rId3">
          <objectPr defaultSize="0" autoPict="0" r:id="rId4">
            <anchor moveWithCells="1" sizeWithCells="1">
              <from>
                <xdr:col>9</xdr:col>
                <xdr:colOff>123825</xdr:colOff>
                <xdr:row>20</xdr:row>
                <xdr:rowOff>66675</xdr:rowOff>
              </from>
              <to>
                <xdr:col>9</xdr:col>
                <xdr:colOff>2562225</xdr:colOff>
                <xdr:row>20</xdr:row>
                <xdr:rowOff>2447925</xdr:rowOff>
              </to>
            </anchor>
          </objectPr>
        </oleObject>
      </mc:Choice>
      <mc:Fallback>
        <oleObject progId="PBrush" shapeId="3090" r:id="rId3"/>
      </mc:Fallback>
    </mc:AlternateContent>
    <mc:AlternateContent xmlns:mc="http://schemas.openxmlformats.org/markup-compatibility/2006">
      <mc:Choice Requires="x14">
        <oleObject progId="PBrush" shapeId="3094" r:id="rId5">
          <objectPr defaultSize="0" autoPict="0" r:id="rId6">
            <anchor moveWithCells="1" sizeWithCells="1">
              <from>
                <xdr:col>9</xdr:col>
                <xdr:colOff>104775</xdr:colOff>
                <xdr:row>19</xdr:row>
                <xdr:rowOff>200025</xdr:rowOff>
              </from>
              <to>
                <xdr:col>9</xdr:col>
                <xdr:colOff>2581275</xdr:colOff>
                <xdr:row>19</xdr:row>
                <xdr:rowOff>2295525</xdr:rowOff>
              </to>
            </anchor>
          </objectPr>
        </oleObject>
      </mc:Choice>
      <mc:Fallback>
        <oleObject progId="PBrush" shapeId="3094" r:id="rId5"/>
      </mc:Fallback>
    </mc:AlternateContent>
    <mc:AlternateContent xmlns:mc="http://schemas.openxmlformats.org/markup-compatibility/2006">
      <mc:Choice Requires="x14">
        <oleObject progId="PBrush" shapeId="3100" r:id="rId7">
          <objectPr defaultSize="0" autoPict="0" r:id="rId8">
            <anchor moveWithCells="1" sizeWithCells="1">
              <from>
                <xdr:col>9</xdr:col>
                <xdr:colOff>28575</xdr:colOff>
                <xdr:row>21</xdr:row>
                <xdr:rowOff>104775</xdr:rowOff>
              </from>
              <to>
                <xdr:col>9</xdr:col>
                <xdr:colOff>2581275</xdr:colOff>
                <xdr:row>21</xdr:row>
                <xdr:rowOff>2438400</xdr:rowOff>
              </to>
            </anchor>
          </objectPr>
        </oleObject>
      </mc:Choice>
      <mc:Fallback>
        <oleObject progId="PBrush" shapeId="3100" r:id="rId7"/>
      </mc:Fallback>
    </mc:AlternateContent>
    <mc:AlternateContent xmlns:mc="http://schemas.openxmlformats.org/markup-compatibility/2006">
      <mc:Choice Requires="x14">
        <oleObject progId="PBrush" shapeId="3102" r:id="rId9">
          <objectPr defaultSize="0" autoPict="0" r:id="rId10">
            <anchor moveWithCells="1" sizeWithCells="1">
              <from>
                <xdr:col>9</xdr:col>
                <xdr:colOff>66675</xdr:colOff>
                <xdr:row>22</xdr:row>
                <xdr:rowOff>0</xdr:rowOff>
              </from>
              <to>
                <xdr:col>9</xdr:col>
                <xdr:colOff>2590800</xdr:colOff>
                <xdr:row>22</xdr:row>
                <xdr:rowOff>1247775</xdr:rowOff>
              </to>
            </anchor>
          </objectPr>
        </oleObject>
      </mc:Choice>
      <mc:Fallback>
        <oleObject progId="PBrush" shapeId="3102" r:id="rId9"/>
      </mc:Fallback>
    </mc:AlternateContent>
    <mc:AlternateContent xmlns:mc="http://schemas.openxmlformats.org/markup-compatibility/2006">
      <mc:Choice Requires="x14">
        <oleObject progId="PBrush" shapeId="3128" r:id="rId11">
          <objectPr defaultSize="0" autoPict="0" r:id="rId12">
            <anchor moveWithCells="1" sizeWithCells="1">
              <from>
                <xdr:col>9</xdr:col>
                <xdr:colOff>0</xdr:colOff>
                <xdr:row>26</xdr:row>
                <xdr:rowOff>0</xdr:rowOff>
              </from>
              <to>
                <xdr:col>9</xdr:col>
                <xdr:colOff>3362325</xdr:colOff>
                <xdr:row>26</xdr:row>
                <xdr:rowOff>2219325</xdr:rowOff>
              </to>
            </anchor>
          </objectPr>
        </oleObject>
      </mc:Choice>
      <mc:Fallback>
        <oleObject progId="PBrush" shapeId="3128" r:id="rId11"/>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0.875" defaultRowHeight="15.75" x14ac:dyDescent="0.25"/>
  <cols>
    <col min="1" max="1" width="72.125" style="30" customWidth="1"/>
    <col min="2" max="2" width="10.875" style="30"/>
    <col min="3" max="3" width="13.875" style="30" customWidth="1"/>
    <col min="4" max="4" width="11.375" style="30" customWidth="1"/>
    <col min="5" max="7" width="10.875" style="30"/>
    <col min="8" max="11" width="11" style="30" hidden="1" customWidth="1"/>
    <col min="12" max="16384" width="10.875" style="30"/>
  </cols>
  <sheetData>
    <row r="1" spans="1:11" ht="16.5" thickBot="1" x14ac:dyDescent="0.3">
      <c r="A1" s="90" t="s">
        <v>38</v>
      </c>
      <c r="B1" s="91"/>
      <c r="C1" s="91"/>
      <c r="D1" s="91"/>
      <c r="E1" s="91"/>
      <c r="F1" s="92"/>
    </row>
    <row r="2" spans="1:11" x14ac:dyDescent="0.25">
      <c r="A2" s="38" t="s">
        <v>42</v>
      </c>
      <c r="B2" s="39"/>
      <c r="C2" s="93" t="s">
        <v>13</v>
      </c>
      <c r="D2" s="94"/>
      <c r="E2" s="95"/>
      <c r="F2" s="40"/>
    </row>
    <row r="3" spans="1:11" ht="63" x14ac:dyDescent="0.25">
      <c r="A3" s="41" t="s">
        <v>43</v>
      </c>
      <c r="B3" s="39"/>
      <c r="C3" s="99" t="s">
        <v>14</v>
      </c>
      <c r="D3" s="100"/>
      <c r="E3" s="101"/>
      <c r="F3" s="40"/>
      <c r="H3" s="30" t="s">
        <v>18</v>
      </c>
      <c r="I3" s="30" t="s">
        <v>19</v>
      </c>
      <c r="J3" s="30" t="s">
        <v>20</v>
      </c>
      <c r="K3" s="30" t="s">
        <v>52</v>
      </c>
    </row>
    <row r="4" spans="1:11" ht="31.5" x14ac:dyDescent="0.25">
      <c r="A4" s="38" t="s">
        <v>44</v>
      </c>
      <c r="B4" s="39"/>
      <c r="C4" s="34" t="s">
        <v>15</v>
      </c>
      <c r="D4" s="33" t="s">
        <v>16</v>
      </c>
      <c r="E4" s="37" t="s">
        <v>17</v>
      </c>
      <c r="F4" s="40"/>
      <c r="H4" s="30" t="s">
        <v>21</v>
      </c>
      <c r="I4" s="30" t="s">
        <v>25</v>
      </c>
      <c r="J4" s="30">
        <v>1</v>
      </c>
      <c r="K4" s="30">
        <v>1</v>
      </c>
    </row>
    <row r="5" spans="1:11" ht="79.5" thickBot="1" x14ac:dyDescent="0.3">
      <c r="A5" s="41" t="s">
        <v>45</v>
      </c>
      <c r="B5" s="39"/>
      <c r="C5" s="36" t="s">
        <v>35</v>
      </c>
      <c r="D5" s="102" t="str">
        <f>CONCATENATE(H21,"_",I21,"_",J21,"_CO")</f>
        <v>LE_07_04_CO</v>
      </c>
      <c r="E5" s="103"/>
      <c r="F5" s="40"/>
      <c r="H5" s="30" t="s">
        <v>22</v>
      </c>
      <c r="I5" s="30" t="s">
        <v>26</v>
      </c>
      <c r="J5" s="30">
        <v>2</v>
      </c>
      <c r="K5" s="30">
        <v>2</v>
      </c>
    </row>
    <row r="6" spans="1:11" ht="32.25" thickBot="1" x14ac:dyDescent="0.3">
      <c r="A6" s="38" t="s">
        <v>10</v>
      </c>
      <c r="B6" s="39"/>
      <c r="C6" s="39"/>
      <c r="D6" s="39"/>
      <c r="E6" s="39"/>
      <c r="F6" s="40"/>
      <c r="H6" s="30" t="s">
        <v>23</v>
      </c>
      <c r="I6" s="30" t="s">
        <v>27</v>
      </c>
      <c r="J6" s="30">
        <v>3</v>
      </c>
      <c r="K6" s="30">
        <v>3</v>
      </c>
    </row>
    <row r="7" spans="1:11" ht="48" thickBot="1" x14ac:dyDescent="0.3">
      <c r="A7" s="41" t="s">
        <v>11</v>
      </c>
      <c r="B7" s="39"/>
      <c r="C7" s="70" t="s">
        <v>127</v>
      </c>
      <c r="D7" s="88" t="str">
        <f>CONCATENATE("SolicitudGrafica_",D5,".xls")</f>
        <v>SolicitudGrafica_LE_07_04_CO.xls</v>
      </c>
      <c r="E7" s="88"/>
      <c r="F7" s="89"/>
      <c r="H7" s="30" t="s">
        <v>24</v>
      </c>
      <c r="I7" s="30" t="s">
        <v>28</v>
      </c>
      <c r="J7" s="30">
        <v>4</v>
      </c>
      <c r="K7" s="30">
        <v>4</v>
      </c>
    </row>
    <row r="8" spans="1:11" ht="47.25" x14ac:dyDescent="0.25">
      <c r="A8" s="41" t="s">
        <v>53</v>
      </c>
      <c r="B8" s="39"/>
      <c r="C8" s="39"/>
      <c r="D8" s="39"/>
      <c r="E8" s="39"/>
      <c r="F8" s="40"/>
      <c r="I8" s="30" t="s">
        <v>29</v>
      </c>
      <c r="J8" s="30">
        <v>5</v>
      </c>
      <c r="K8" s="30">
        <v>5</v>
      </c>
    </row>
    <row r="9" spans="1:11" ht="47.25" x14ac:dyDescent="0.25">
      <c r="A9" s="41" t="s">
        <v>12</v>
      </c>
      <c r="B9" s="39"/>
      <c r="C9" s="39"/>
      <c r="D9" s="39"/>
      <c r="E9" s="39"/>
      <c r="F9" s="40"/>
      <c r="I9" s="30" t="s">
        <v>30</v>
      </c>
      <c r="J9" s="30">
        <v>6</v>
      </c>
      <c r="K9" s="30">
        <v>6</v>
      </c>
    </row>
    <row r="10" spans="1:11" ht="32.25" thickBot="1" x14ac:dyDescent="0.3">
      <c r="A10" s="42" t="s">
        <v>36</v>
      </c>
      <c r="B10" s="43"/>
      <c r="C10" s="43"/>
      <c r="D10" s="43"/>
      <c r="E10" s="43"/>
      <c r="F10" s="44"/>
      <c r="I10" s="30" t="s">
        <v>31</v>
      </c>
      <c r="J10" s="30">
        <v>7</v>
      </c>
      <c r="K10" s="30">
        <v>7</v>
      </c>
    </row>
    <row r="11" spans="1:11" x14ac:dyDescent="0.25">
      <c r="I11" s="30" t="s">
        <v>32</v>
      </c>
      <c r="J11" s="30">
        <v>8</v>
      </c>
      <c r="K11" s="30">
        <v>8</v>
      </c>
    </row>
    <row r="12" spans="1:11" ht="16.5" thickBot="1" x14ac:dyDescent="0.3">
      <c r="I12" s="30" t="s">
        <v>37</v>
      </c>
      <c r="J12" s="30">
        <v>9</v>
      </c>
      <c r="K12" s="30">
        <v>9</v>
      </c>
    </row>
    <row r="13" spans="1:11" x14ac:dyDescent="0.25">
      <c r="A13" s="90" t="s">
        <v>41</v>
      </c>
      <c r="B13" s="91"/>
      <c r="C13" s="91"/>
      <c r="D13" s="91"/>
      <c r="E13" s="91"/>
      <c r="F13" s="92"/>
      <c r="I13" s="30" t="s">
        <v>33</v>
      </c>
      <c r="J13" s="30">
        <v>10</v>
      </c>
      <c r="K13" s="30">
        <v>10</v>
      </c>
    </row>
    <row r="14" spans="1:11" ht="16.5" thickBot="1" x14ac:dyDescent="0.3">
      <c r="A14" s="41"/>
      <c r="B14" s="39"/>
      <c r="C14" s="39"/>
      <c r="D14" s="39"/>
      <c r="E14" s="39"/>
      <c r="F14" s="40"/>
      <c r="I14" s="30" t="s">
        <v>34</v>
      </c>
      <c r="J14" s="30">
        <v>11</v>
      </c>
      <c r="K14" s="30">
        <v>11</v>
      </c>
    </row>
    <row r="15" spans="1:11" x14ac:dyDescent="0.25">
      <c r="A15" s="38" t="s">
        <v>46</v>
      </c>
      <c r="B15" s="39"/>
      <c r="C15" s="93" t="s">
        <v>49</v>
      </c>
      <c r="D15" s="94"/>
      <c r="E15" s="94"/>
      <c r="F15" s="95"/>
      <c r="J15" s="30">
        <v>12</v>
      </c>
      <c r="K15" s="30">
        <v>12</v>
      </c>
    </row>
    <row r="16" spans="1:11" ht="67.349999999999994" customHeight="1" x14ac:dyDescent="0.25">
      <c r="A16" s="41" t="s">
        <v>47</v>
      </c>
      <c r="B16" s="39"/>
      <c r="C16" s="34" t="s">
        <v>15</v>
      </c>
      <c r="D16" s="33" t="s">
        <v>16</v>
      </c>
      <c r="E16" s="33" t="s">
        <v>17</v>
      </c>
      <c r="F16" s="35" t="s">
        <v>50</v>
      </c>
      <c r="J16" s="30">
        <v>13</v>
      </c>
      <c r="K16" s="30">
        <v>13</v>
      </c>
    </row>
    <row r="17" spans="1:11" ht="32.1" customHeight="1" thickBot="1" x14ac:dyDescent="0.3">
      <c r="A17" s="38" t="s">
        <v>44</v>
      </c>
      <c r="B17" s="39"/>
      <c r="C17" s="36" t="s">
        <v>35</v>
      </c>
      <c r="D17" s="96" t="str">
        <f>CONCATENATE(H21,"_",I21,"_",J21,"_",K45)</f>
        <v>LE_07_04_REC10</v>
      </c>
      <c r="E17" s="97"/>
      <c r="F17" s="98"/>
      <c r="J17" s="30">
        <v>14</v>
      </c>
      <c r="K17" s="30">
        <v>14</v>
      </c>
    </row>
    <row r="18" spans="1:11" ht="79.5" thickBot="1" x14ac:dyDescent="0.3">
      <c r="A18" s="41" t="s">
        <v>48</v>
      </c>
      <c r="B18" s="39"/>
      <c r="C18" s="70" t="s">
        <v>128</v>
      </c>
      <c r="D18" s="88" t="str">
        <f>CONCATENATE("SolicitudGrafica_",D17,".xls")</f>
        <v>SolicitudGrafica_LE_07_04_REC10.xls</v>
      </c>
      <c r="E18" s="88"/>
      <c r="F18" s="89"/>
      <c r="J18" s="30">
        <v>15</v>
      </c>
      <c r="K18" s="30">
        <v>15</v>
      </c>
    </row>
    <row r="19" spans="1:11" x14ac:dyDescent="0.25">
      <c r="A19" s="38" t="s">
        <v>10</v>
      </c>
      <c r="B19" s="39"/>
      <c r="C19" s="39"/>
      <c r="D19" s="39"/>
      <c r="E19" s="39"/>
      <c r="F19" s="40"/>
      <c r="H19" s="30">
        <v>3</v>
      </c>
      <c r="J19" s="30">
        <v>16</v>
      </c>
      <c r="K19" s="30">
        <v>16</v>
      </c>
    </row>
    <row r="20" spans="1:11" ht="63.75" thickBot="1" x14ac:dyDescent="0.3">
      <c r="A20" s="42" t="s">
        <v>51</v>
      </c>
      <c r="B20" s="43"/>
      <c r="C20" s="43"/>
      <c r="D20" s="43"/>
      <c r="E20" s="43"/>
      <c r="F20" s="44"/>
      <c r="H20" s="30">
        <v>4</v>
      </c>
      <c r="I20" s="30">
        <v>5</v>
      </c>
      <c r="J20" s="30">
        <v>4</v>
      </c>
      <c r="K20" s="30">
        <v>17</v>
      </c>
    </row>
    <row r="21" spans="1:11" x14ac:dyDescent="0.25">
      <c r="H21" s="30" t="str">
        <f>IF(INDEX(H4:H7,H20)=H4,"MA",IF(INDEX(H4:H7,H20)=H5,"CN",IF(INDEX(H4:H7,H20)=H6,"CS",IF(INDEX(H4:H7,H20)=H7,"LE"))))</f>
        <v>LE</v>
      </c>
      <c r="I21" s="30" t="str">
        <f>CONCATENATE(IF((I20+2)&lt;10,"0",""),I20+2)</f>
        <v>07</v>
      </c>
      <c r="J21" s="30" t="str">
        <f>CONCATENATE(IF(J20&lt;10,"0",""),J20)</f>
        <v>04</v>
      </c>
      <c r="K21" s="30">
        <v>18</v>
      </c>
    </row>
    <row r="22" spans="1:11" x14ac:dyDescent="0.25">
      <c r="K22" s="30">
        <v>19</v>
      </c>
    </row>
    <row r="23" spans="1:11" x14ac:dyDescent="0.25">
      <c r="K23" s="30">
        <v>20</v>
      </c>
    </row>
    <row r="24" spans="1:11" x14ac:dyDescent="0.25">
      <c r="K24" s="30">
        <v>21</v>
      </c>
    </row>
    <row r="25" spans="1:11" x14ac:dyDescent="0.25">
      <c r="K25" s="30">
        <v>22</v>
      </c>
    </row>
    <row r="26" spans="1:11" x14ac:dyDescent="0.25">
      <c r="K26" s="30">
        <v>23</v>
      </c>
    </row>
    <row r="27" spans="1:11" x14ac:dyDescent="0.25">
      <c r="K27" s="30">
        <v>24</v>
      </c>
    </row>
    <row r="28" spans="1:11" x14ac:dyDescent="0.25">
      <c r="K28" s="30">
        <v>25</v>
      </c>
    </row>
    <row r="29" spans="1:11" x14ac:dyDescent="0.25">
      <c r="K29" s="30">
        <v>26</v>
      </c>
    </row>
    <row r="30" spans="1:11" x14ac:dyDescent="0.25">
      <c r="K30" s="30">
        <v>27</v>
      </c>
    </row>
    <row r="31" spans="1:11" x14ac:dyDescent="0.25">
      <c r="K31" s="30">
        <v>28</v>
      </c>
    </row>
    <row r="32" spans="1:11" x14ac:dyDescent="0.25">
      <c r="K32" s="30">
        <v>29</v>
      </c>
    </row>
    <row r="33" spans="11:11" x14ac:dyDescent="0.25">
      <c r="K33" s="30">
        <v>30</v>
      </c>
    </row>
    <row r="34" spans="11:11" x14ac:dyDescent="0.25">
      <c r="K34" s="30">
        <v>31</v>
      </c>
    </row>
    <row r="35" spans="11:11" x14ac:dyDescent="0.25">
      <c r="K35" s="30">
        <v>32</v>
      </c>
    </row>
    <row r="36" spans="11:11" x14ac:dyDescent="0.25">
      <c r="K36" s="30">
        <v>33</v>
      </c>
    </row>
    <row r="37" spans="11:11" x14ac:dyDescent="0.25">
      <c r="K37" s="30">
        <v>34</v>
      </c>
    </row>
    <row r="38" spans="11:11" x14ac:dyDescent="0.25">
      <c r="K38" s="30">
        <v>35</v>
      </c>
    </row>
    <row r="39" spans="11:11" x14ac:dyDescent="0.25">
      <c r="K39" s="30">
        <v>36</v>
      </c>
    </row>
    <row r="40" spans="11:11" x14ac:dyDescent="0.25">
      <c r="K40" s="30">
        <v>37</v>
      </c>
    </row>
    <row r="41" spans="11:11" x14ac:dyDescent="0.25">
      <c r="K41" s="30">
        <v>38</v>
      </c>
    </row>
    <row r="42" spans="11:11" x14ac:dyDescent="0.25">
      <c r="K42" s="30">
        <v>39</v>
      </c>
    </row>
    <row r="43" spans="11:11" x14ac:dyDescent="0.25">
      <c r="K43" s="30">
        <v>40</v>
      </c>
    </row>
    <row r="44" spans="11:11" x14ac:dyDescent="0.25">
      <c r="K44" s="30">
        <v>1</v>
      </c>
    </row>
    <row r="45" spans="11:11" x14ac:dyDescent="0.25">
      <c r="K45" s="30"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drawing r:id="rId1"/>
  <legacyDrawing r:id="rId2"/>
  <mc:AlternateContent xmlns:mc="http://schemas.openxmlformats.org/markup-compatibility/2006">
    <mc:Choice Requires="x14">
      <controls>
        <mc:AlternateContent xmlns:mc="http://schemas.openxmlformats.org/markup-compatibility/2006">
          <mc:Choice Requires="x14">
            <control shapeId="1030" r:id="rId3"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4"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5"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6"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7" name="Drop Down 2">
              <controlPr defaultSize="0" autoLine="0" autoPict="0" macro="[0]!Listadesplegable2_Cambiar">
                <anchor moveWithCells="1">
                  <from>
                    <xdr:col>2</xdr:col>
                    <xdr:colOff>28575</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8" name="Drop Down 4">
              <controlPr defaultSize="0" autoLine="0" autoPict="0">
                <anchor moveWithCells="1">
                  <from>
                    <xdr:col>2</xdr:col>
                    <xdr:colOff>1057275</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9" name="Drop Down 5">
              <controlPr defaultSize="0" autoLine="0" autoPict="0">
                <anchor moveWithCells="1">
                  <from>
                    <xdr:col>4</xdr:col>
                    <xdr:colOff>28575</xdr:colOff>
                    <xdr:row>4</xdr:row>
                    <xdr:rowOff>9525</xdr:rowOff>
                  </from>
                  <to>
                    <xdr:col>5</xdr:col>
                    <xdr:colOff>9525</xdr:colOff>
                    <xdr:row>4</xdr:row>
                    <xdr:rowOff>238125</xdr:rowOff>
                  </to>
                </anchor>
              </controlPr>
            </control>
          </mc:Choice>
        </mc:AlternateContent>
      </controls>
    </mc:Choice>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30" customWidth="1"/>
    <col min="2" max="2" width="22.125" style="30" customWidth="1"/>
    <col min="3" max="3" width="17.375" style="30" customWidth="1"/>
    <col min="4" max="4" width="10.875" style="30"/>
    <col min="5" max="5" width="11.625" style="30" customWidth="1"/>
    <col min="6" max="6" width="12.625" style="30" customWidth="1"/>
    <col min="7" max="7" width="11" style="30" customWidth="1"/>
    <col min="8" max="8" width="24.5" style="30" customWidth="1"/>
    <col min="9" max="9" width="22.125" style="30" customWidth="1"/>
    <col min="10" max="10" width="20.625" style="30" customWidth="1"/>
    <col min="11" max="11" width="44.5" style="30" customWidth="1"/>
    <col min="12" max="16384" width="10.875" style="30"/>
  </cols>
  <sheetData>
    <row r="1" spans="1:11" x14ac:dyDescent="0.25">
      <c r="A1" s="104" t="s">
        <v>56</v>
      </c>
      <c r="B1" s="104" t="s">
        <v>63</v>
      </c>
      <c r="C1" s="104" t="s">
        <v>64</v>
      </c>
      <c r="D1" s="104" t="s">
        <v>5</v>
      </c>
      <c r="E1" s="104" t="s">
        <v>65</v>
      </c>
      <c r="F1" s="104" t="s">
        <v>66</v>
      </c>
      <c r="G1" s="104" t="s">
        <v>67</v>
      </c>
      <c r="H1" s="105" t="s">
        <v>68</v>
      </c>
      <c r="I1" s="105"/>
      <c r="J1" s="105"/>
    </row>
    <row r="2" spans="1:11" x14ac:dyDescent="0.25">
      <c r="A2" s="104"/>
      <c r="B2" s="104"/>
      <c r="C2" s="104"/>
      <c r="D2" s="104"/>
      <c r="E2" s="104"/>
      <c r="F2" s="104"/>
      <c r="G2" s="104"/>
      <c r="H2" s="49" t="s">
        <v>65</v>
      </c>
      <c r="I2" s="49" t="s">
        <v>66</v>
      </c>
      <c r="J2" s="49" t="s">
        <v>67</v>
      </c>
    </row>
    <row r="3" spans="1:11" s="51" customFormat="1" x14ac:dyDescent="0.25">
      <c r="A3" s="50" t="s">
        <v>69</v>
      </c>
      <c r="B3" s="50" t="s">
        <v>70</v>
      </c>
      <c r="C3" s="50" t="s">
        <v>71</v>
      </c>
      <c r="D3" s="50" t="s">
        <v>72</v>
      </c>
      <c r="E3" s="50" t="s">
        <v>73</v>
      </c>
      <c r="F3" s="50"/>
      <c r="G3" s="50"/>
      <c r="H3" s="50" t="s">
        <v>130</v>
      </c>
      <c r="I3" s="50"/>
      <c r="J3" s="50"/>
    </row>
    <row r="4" spans="1:11" s="51" customFormat="1" x14ac:dyDescent="0.25">
      <c r="A4" s="52" t="s">
        <v>57</v>
      </c>
      <c r="B4" s="52" t="s">
        <v>74</v>
      </c>
      <c r="C4" s="52" t="s">
        <v>71</v>
      </c>
      <c r="D4" s="52" t="s">
        <v>72</v>
      </c>
      <c r="E4" s="52" t="s">
        <v>75</v>
      </c>
      <c r="F4" s="52" t="s">
        <v>76</v>
      </c>
      <c r="G4" s="52"/>
      <c r="H4" s="52" t="s">
        <v>131</v>
      </c>
      <c r="I4" s="52" t="s">
        <v>133</v>
      </c>
      <c r="J4" s="52"/>
    </row>
    <row r="5" spans="1:11" s="51" customFormat="1" x14ac:dyDescent="0.25">
      <c r="A5" s="53" t="s">
        <v>77</v>
      </c>
      <c r="B5" s="52" t="s">
        <v>78</v>
      </c>
      <c r="C5" s="52" t="s">
        <v>71</v>
      </c>
      <c r="D5" s="52" t="s">
        <v>72</v>
      </c>
      <c r="E5" s="52" t="s">
        <v>75</v>
      </c>
      <c r="F5" s="52" t="s">
        <v>76</v>
      </c>
      <c r="G5" s="54"/>
      <c r="H5" s="52" t="s">
        <v>131</v>
      </c>
      <c r="I5" s="52" t="s">
        <v>133</v>
      </c>
      <c r="J5" s="54"/>
    </row>
    <row r="6" spans="1:11" s="51" customFormat="1" x14ac:dyDescent="0.25">
      <c r="A6" s="52" t="s">
        <v>58</v>
      </c>
      <c r="B6" s="52" t="s">
        <v>79</v>
      </c>
      <c r="C6" s="52" t="s">
        <v>71</v>
      </c>
      <c r="D6" s="52" t="s">
        <v>72</v>
      </c>
      <c r="E6" s="52" t="s">
        <v>75</v>
      </c>
      <c r="F6" s="52" t="s">
        <v>76</v>
      </c>
      <c r="G6" s="52" t="s">
        <v>73</v>
      </c>
      <c r="H6" s="52" t="s">
        <v>131</v>
      </c>
      <c r="I6" s="52" t="s">
        <v>133</v>
      </c>
      <c r="J6" s="52" t="s">
        <v>134</v>
      </c>
    </row>
    <row r="7" spans="1:11" s="51" customFormat="1" ht="25.5" x14ac:dyDescent="0.25">
      <c r="A7" s="52" t="s">
        <v>80</v>
      </c>
      <c r="B7" s="52" t="s">
        <v>81</v>
      </c>
      <c r="C7" s="52" t="s">
        <v>71</v>
      </c>
      <c r="D7" s="52" t="s">
        <v>72</v>
      </c>
      <c r="E7" s="52" t="s">
        <v>75</v>
      </c>
      <c r="F7" s="52" t="s">
        <v>76</v>
      </c>
      <c r="G7" s="52"/>
      <c r="H7" s="52" t="s">
        <v>131</v>
      </c>
      <c r="I7" s="52" t="s">
        <v>133</v>
      </c>
      <c r="J7" s="52"/>
    </row>
    <row r="8" spans="1:11" s="51" customFormat="1" ht="25.5" x14ac:dyDescent="0.25">
      <c r="A8" s="52" t="s">
        <v>82</v>
      </c>
      <c r="B8" s="52" t="s">
        <v>83</v>
      </c>
      <c r="C8" s="52" t="s">
        <v>71</v>
      </c>
      <c r="D8" s="52" t="s">
        <v>72</v>
      </c>
      <c r="E8" s="52" t="s">
        <v>75</v>
      </c>
      <c r="F8" s="52" t="s">
        <v>76</v>
      </c>
      <c r="G8" s="52"/>
      <c r="H8" s="52" t="s">
        <v>131</v>
      </c>
      <c r="I8" s="52" t="s">
        <v>133</v>
      </c>
      <c r="J8" s="52"/>
    </row>
    <row r="9" spans="1:11" s="51" customFormat="1" x14ac:dyDescent="0.25">
      <c r="A9" s="52" t="s">
        <v>84</v>
      </c>
      <c r="B9" s="52" t="s">
        <v>85</v>
      </c>
      <c r="C9" s="52" t="s">
        <v>71</v>
      </c>
      <c r="D9" s="52" t="s">
        <v>72</v>
      </c>
      <c r="E9" s="52" t="s">
        <v>75</v>
      </c>
      <c r="F9" s="52" t="s">
        <v>76</v>
      </c>
      <c r="G9" s="52"/>
      <c r="H9" s="52" t="s">
        <v>131</v>
      </c>
      <c r="I9" s="52" t="s">
        <v>133</v>
      </c>
      <c r="J9" s="52"/>
    </row>
    <row r="10" spans="1:11" s="51" customFormat="1" x14ac:dyDescent="0.25">
      <c r="A10" s="52" t="s">
        <v>86</v>
      </c>
      <c r="B10" s="52" t="s">
        <v>87</v>
      </c>
      <c r="C10" s="52" t="s">
        <v>71</v>
      </c>
      <c r="D10" s="52" t="s">
        <v>72</v>
      </c>
      <c r="E10" s="52" t="s">
        <v>88</v>
      </c>
      <c r="F10" s="52"/>
      <c r="G10" s="52"/>
      <c r="H10" s="52" t="s">
        <v>130</v>
      </c>
      <c r="I10" s="52" t="s">
        <v>133</v>
      </c>
      <c r="J10" s="52"/>
    </row>
    <row r="11" spans="1:11" s="51" customFormat="1" ht="25.5" x14ac:dyDescent="0.25">
      <c r="A11" s="52" t="s">
        <v>89</v>
      </c>
      <c r="B11" s="52" t="s">
        <v>90</v>
      </c>
      <c r="C11" s="52" t="s">
        <v>71</v>
      </c>
      <c r="D11" s="52" t="s">
        <v>72</v>
      </c>
      <c r="E11" s="52" t="s">
        <v>75</v>
      </c>
      <c r="F11" s="52" t="s">
        <v>76</v>
      </c>
      <c r="G11" s="52"/>
      <c r="H11" s="52" t="s">
        <v>131</v>
      </c>
      <c r="I11" s="52" t="s">
        <v>133</v>
      </c>
      <c r="J11" s="52"/>
    </row>
    <row r="12" spans="1:11" s="51" customFormat="1" x14ac:dyDescent="0.25">
      <c r="A12" s="52" t="s">
        <v>91</v>
      </c>
      <c r="B12" s="52" t="s">
        <v>92</v>
      </c>
      <c r="C12" s="52" t="s">
        <v>71</v>
      </c>
      <c r="D12" s="52" t="s">
        <v>72</v>
      </c>
      <c r="E12" s="52" t="s">
        <v>75</v>
      </c>
      <c r="F12" s="52" t="s">
        <v>76</v>
      </c>
      <c r="G12" s="52"/>
      <c r="H12" s="52" t="s">
        <v>131</v>
      </c>
      <c r="I12" s="52" t="s">
        <v>133</v>
      </c>
      <c r="J12" s="52"/>
    </row>
    <row r="13" spans="1:11" ht="63" x14ac:dyDescent="0.25">
      <c r="A13" s="55" t="s">
        <v>93</v>
      </c>
      <c r="B13" s="55" t="s">
        <v>94</v>
      </c>
      <c r="C13" s="52" t="s">
        <v>71</v>
      </c>
      <c r="D13" s="56" t="s">
        <v>95</v>
      </c>
      <c r="E13" s="56"/>
      <c r="F13" s="57" t="s">
        <v>125</v>
      </c>
      <c r="G13" s="55"/>
      <c r="H13" s="52"/>
      <c r="I13" s="52" t="s">
        <v>130</v>
      </c>
      <c r="J13" s="55"/>
      <c r="K13" s="30" t="s">
        <v>96</v>
      </c>
    </row>
    <row r="14" spans="1:11" x14ac:dyDescent="0.25">
      <c r="A14" s="55" t="s">
        <v>97</v>
      </c>
      <c r="B14" s="55" t="s">
        <v>98</v>
      </c>
      <c r="C14" s="52" t="s">
        <v>71</v>
      </c>
      <c r="D14" s="56" t="s">
        <v>72</v>
      </c>
      <c r="E14" s="56"/>
      <c r="F14" s="57" t="s">
        <v>126</v>
      </c>
      <c r="G14" s="55"/>
      <c r="H14" s="52"/>
      <c r="I14" s="52" t="s">
        <v>130</v>
      </c>
      <c r="J14" s="55"/>
    </row>
    <row r="15" spans="1:11" ht="31.5" x14ac:dyDescent="0.25">
      <c r="A15" s="55" t="s">
        <v>99</v>
      </c>
      <c r="B15" s="55" t="s">
        <v>100</v>
      </c>
      <c r="C15" s="52" t="s">
        <v>101</v>
      </c>
      <c r="D15" s="55" t="s">
        <v>95</v>
      </c>
      <c r="E15" s="55" t="s">
        <v>124</v>
      </c>
      <c r="F15" s="55"/>
      <c r="G15" s="55"/>
      <c r="H15" s="52" t="s">
        <v>130</v>
      </c>
      <c r="I15" s="55"/>
      <c r="J15" s="55"/>
      <c r="K15" s="30" t="s">
        <v>102</v>
      </c>
    </row>
    <row r="16" spans="1:11" ht="94.5" x14ac:dyDescent="0.25">
      <c r="A16" s="57" t="s">
        <v>103</v>
      </c>
      <c r="B16" s="57"/>
      <c r="C16" s="53" t="s">
        <v>101</v>
      </c>
      <c r="D16" s="57" t="s">
        <v>104</v>
      </c>
      <c r="E16" s="56" t="s">
        <v>122</v>
      </c>
      <c r="F16" s="56" t="s">
        <v>123</v>
      </c>
      <c r="G16" s="56"/>
      <c r="H16" s="57" t="s">
        <v>132</v>
      </c>
      <c r="I16" s="57" t="s">
        <v>135</v>
      </c>
      <c r="J16" s="56"/>
      <c r="K16" s="58" t="s">
        <v>105</v>
      </c>
    </row>
    <row r="17" spans="1:11" ht="25.5" x14ac:dyDescent="0.25">
      <c r="A17" s="52" t="s">
        <v>106</v>
      </c>
      <c r="B17" s="52"/>
      <c r="C17" s="52" t="s">
        <v>71</v>
      </c>
      <c r="D17" s="52" t="s">
        <v>72</v>
      </c>
      <c r="E17" s="52" t="s">
        <v>107</v>
      </c>
      <c r="F17" s="52" t="s">
        <v>108</v>
      </c>
      <c r="G17" s="52"/>
      <c r="H17" s="59" t="s">
        <v>109</v>
      </c>
      <c r="I17" s="59" t="s">
        <v>110</v>
      </c>
      <c r="J17" s="52"/>
      <c r="K17" s="60" t="s">
        <v>111</v>
      </c>
    </row>
    <row r="20" spans="1:11" x14ac:dyDescent="0.25">
      <c r="A20" s="61" t="s">
        <v>112</v>
      </c>
    </row>
    <row r="21" spans="1:11" x14ac:dyDescent="0.25">
      <c r="A21" s="62" t="s">
        <v>113</v>
      </c>
      <c r="B21" s="63" t="s">
        <v>136</v>
      </c>
      <c r="C21" s="64" t="s">
        <v>22</v>
      </c>
      <c r="D21" s="63"/>
      <c r="E21" s="63"/>
    </row>
    <row r="22" spans="1:11" x14ac:dyDescent="0.25">
      <c r="A22" s="65" t="s">
        <v>114</v>
      </c>
      <c r="B22" s="71" t="s">
        <v>137</v>
      </c>
      <c r="C22" s="67" t="s">
        <v>138</v>
      </c>
      <c r="D22" s="66"/>
      <c r="E22" s="66"/>
    </row>
    <row r="23" spans="1:11" x14ac:dyDescent="0.25">
      <c r="A23" s="65" t="s">
        <v>115</v>
      </c>
      <c r="B23" s="71" t="s">
        <v>139</v>
      </c>
      <c r="C23" s="67" t="s">
        <v>140</v>
      </c>
      <c r="D23" s="66"/>
      <c r="E23" s="66"/>
    </row>
    <row r="24" spans="1:11" ht="31.5" x14ac:dyDescent="0.25">
      <c r="A24" s="65" t="s">
        <v>116</v>
      </c>
      <c r="B24" s="66" t="s">
        <v>141</v>
      </c>
      <c r="C24" s="67" t="s">
        <v>144</v>
      </c>
      <c r="D24" s="66"/>
      <c r="E24" s="66"/>
    </row>
    <row r="25" spans="1:11" x14ac:dyDescent="0.25">
      <c r="A25" s="65" t="s">
        <v>117</v>
      </c>
      <c r="B25" s="66" t="s">
        <v>142</v>
      </c>
      <c r="C25" s="67" t="s">
        <v>143</v>
      </c>
      <c r="D25" s="66"/>
      <c r="E25" s="66"/>
    </row>
    <row r="26" spans="1:11" ht="63" x14ac:dyDescent="0.25">
      <c r="A26" s="65" t="s">
        <v>118</v>
      </c>
      <c r="B26" s="66" t="s">
        <v>119</v>
      </c>
      <c r="C26" s="67" t="s">
        <v>120</v>
      </c>
      <c r="D26" s="66"/>
      <c r="E26" s="66"/>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2015-09-16T20:38:29Z</dcterms:modified>
</cp:coreProperties>
</file>